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Внесення змін 2020\"/>
    </mc:Choice>
  </mc:AlternateContent>
  <bookViews>
    <workbookView xWindow="360" yWindow="132" windowWidth="20736" windowHeight="11760" activeTab="6"/>
  </bookViews>
  <sheets>
    <sheet name="Додаток 1" sheetId="1" r:id="rId1"/>
    <sheet name="Додаток 2" sheetId="2" r:id="rId2"/>
    <sheet name="Додаток 3" sheetId="4" r:id="rId3"/>
    <sheet name="Додаток 4" sheetId="8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3'!$A$1:$P$41</definedName>
    <definedName name="_xlnm.Print_Area" localSheetId="4">'Додаток 5 '!$A$1:$J$17</definedName>
    <definedName name="_xlnm.Print_Area" localSheetId="5">'Додаток 6'!$A$1:$J$42</definedName>
    <definedName name="_xlnm.Print_Area" localSheetId="6">'Додаток 7'!$A$1:$L$29</definedName>
  </definedNames>
  <calcPr calcId="162913"/>
</workbook>
</file>

<file path=xl/calcChain.xml><?xml version="1.0" encoding="utf-8"?>
<calcChain xmlns="http://schemas.openxmlformats.org/spreadsheetml/2006/main">
  <c r="O29" i="4" l="1"/>
  <c r="K29" i="4"/>
  <c r="F29" i="4"/>
  <c r="I17" i="9"/>
  <c r="I13" i="9"/>
  <c r="I14" i="9"/>
  <c r="I16" i="9"/>
  <c r="G16" i="9"/>
  <c r="I38" i="5"/>
  <c r="J38" i="5"/>
  <c r="H38" i="5"/>
  <c r="J39" i="5"/>
  <c r="I41" i="5"/>
  <c r="G41" i="5" s="1"/>
  <c r="H39" i="5"/>
  <c r="H36" i="5"/>
  <c r="H33" i="5"/>
  <c r="H30" i="5"/>
  <c r="H28" i="5"/>
  <c r="H27" i="5"/>
  <c r="H23" i="5"/>
  <c r="H16" i="5"/>
  <c r="F14" i="8"/>
  <c r="D14" i="8"/>
  <c r="C14" i="8"/>
  <c r="L15" i="4"/>
  <c r="M15" i="4"/>
  <c r="N15" i="4"/>
  <c r="O15" i="4"/>
  <c r="K15" i="4"/>
  <c r="G15" i="4"/>
  <c r="H15" i="4"/>
  <c r="I15" i="4"/>
  <c r="F15" i="4"/>
  <c r="J32" i="4"/>
  <c r="E32" i="4"/>
  <c r="P32" i="4" s="1"/>
  <c r="F16" i="4"/>
  <c r="F20" i="4"/>
  <c r="F18" i="4"/>
  <c r="F28" i="4"/>
  <c r="F27" i="4"/>
  <c r="G25" i="4"/>
  <c r="F25" i="4"/>
  <c r="F23" i="4"/>
  <c r="F17" i="4"/>
  <c r="H16" i="4"/>
  <c r="G16" i="4"/>
  <c r="D17" i="2"/>
  <c r="F17" i="2"/>
  <c r="D51" i="1"/>
  <c r="F55" i="1" l="1"/>
  <c r="E55" i="1"/>
  <c r="D55" i="1"/>
  <c r="F39" i="4" l="1"/>
  <c r="F38" i="4" s="1"/>
  <c r="G39" i="4"/>
  <c r="G38" i="4" s="1"/>
  <c r="H39" i="4"/>
  <c r="H38" i="4" s="1"/>
  <c r="I39" i="4"/>
  <c r="I38" i="4" s="1"/>
  <c r="J39" i="4"/>
  <c r="J38" i="4" s="1"/>
  <c r="K39" i="4"/>
  <c r="K38" i="4" s="1"/>
  <c r="L39" i="4"/>
  <c r="L38" i="4" s="1"/>
  <c r="M39" i="4"/>
  <c r="M38" i="4" s="1"/>
  <c r="N39" i="4"/>
  <c r="N38" i="4" s="1"/>
  <c r="O39" i="4"/>
  <c r="O38" i="4" s="1"/>
  <c r="P40" i="4"/>
  <c r="E39" i="4"/>
  <c r="E38" i="4" s="1"/>
  <c r="G14" i="8"/>
  <c r="P38" i="4" l="1"/>
  <c r="P39" i="4"/>
  <c r="E17" i="2"/>
  <c r="H26" i="5" l="1"/>
  <c r="I27" i="5"/>
  <c r="G27" i="5" s="1"/>
  <c r="H22" i="5"/>
  <c r="E45" i="1" l="1"/>
  <c r="E44" i="1" s="1"/>
  <c r="E43" i="1" s="1"/>
  <c r="D45" i="1"/>
  <c r="D44" i="1" s="1"/>
  <c r="D43" i="1" s="1"/>
  <c r="C46" i="1"/>
  <c r="D33" i="1"/>
  <c r="C45" i="1" l="1"/>
  <c r="C43" i="1"/>
  <c r="C44" i="1"/>
  <c r="C35" i="1" l="1"/>
  <c r="E15" i="1"/>
  <c r="E14" i="1" s="1"/>
  <c r="F15" i="1"/>
  <c r="F14" i="1" s="1"/>
  <c r="D15" i="1"/>
  <c r="D14" i="1" s="1"/>
  <c r="C16" i="1"/>
  <c r="C15" i="1" l="1"/>
  <c r="C14" i="1"/>
  <c r="C18" i="6" l="1"/>
  <c r="G34" i="4" l="1"/>
  <c r="H34" i="4"/>
  <c r="I34" i="4"/>
  <c r="K34" i="4"/>
  <c r="L34" i="4"/>
  <c r="M34" i="4"/>
  <c r="N34" i="4"/>
  <c r="O34" i="4"/>
  <c r="F34" i="4"/>
  <c r="J34" i="4" l="1"/>
  <c r="J30" i="4" l="1"/>
  <c r="E30" i="4"/>
  <c r="P30" i="4" l="1"/>
  <c r="D17" i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5" i="4"/>
  <c r="J36" i="4"/>
  <c r="J37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I33" i="5"/>
  <c r="G33" i="5" s="1"/>
  <c r="I36" i="5"/>
  <c r="G36" i="5" s="1"/>
  <c r="I39" i="5"/>
  <c r="G39" i="5" s="1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3" i="4"/>
  <c r="N33" i="4"/>
  <c r="O33" i="4"/>
  <c r="K33" i="4"/>
  <c r="H33" i="4"/>
  <c r="I33" i="4"/>
  <c r="F33" i="4"/>
  <c r="G33" i="4"/>
  <c r="M14" i="4"/>
  <c r="N14" i="4"/>
  <c r="O14" i="4"/>
  <c r="K14" i="4"/>
  <c r="G14" i="4"/>
  <c r="G41" i="4" s="1"/>
  <c r="H14" i="4"/>
  <c r="I14" i="4"/>
  <c r="F14" i="4"/>
  <c r="G38" i="5" l="1"/>
  <c r="G13" i="5"/>
  <c r="I34" i="5"/>
  <c r="G34" i="5" s="1"/>
  <c r="G35" i="5"/>
  <c r="M41" i="4"/>
  <c r="O41" i="4"/>
  <c r="L33" i="4"/>
  <c r="J33" i="4" s="1"/>
  <c r="L14" i="4"/>
  <c r="J14" i="4" s="1"/>
  <c r="J15" i="4"/>
  <c r="I31" i="5"/>
  <c r="G31" i="5" s="1"/>
  <c r="G32" i="5"/>
  <c r="I41" i="4"/>
  <c r="N41" i="4"/>
  <c r="K41" i="4"/>
  <c r="H41" i="4"/>
  <c r="F41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3" i="4"/>
  <c r="E34" i="4"/>
  <c r="P34" i="4" s="1"/>
  <c r="E35" i="4"/>
  <c r="P35" i="4" s="1"/>
  <c r="E36" i="4"/>
  <c r="P36" i="4" s="1"/>
  <c r="E37" i="4"/>
  <c r="P37" i="4" s="1"/>
  <c r="E14" i="4"/>
  <c r="E41" i="4" s="1"/>
  <c r="I42" i="5" l="1"/>
  <c r="G42" i="5" s="1"/>
  <c r="P14" i="4"/>
  <c r="P33" i="4"/>
  <c r="L41" i="4"/>
  <c r="J41" i="4" s="1"/>
  <c r="P15" i="4"/>
  <c r="P41" i="4"/>
  <c r="E53" i="1"/>
  <c r="E52" i="1" s="1"/>
  <c r="F53" i="1"/>
  <c r="F52" i="1" s="1"/>
  <c r="D53" i="1"/>
  <c r="D52" i="1" s="1"/>
  <c r="C55" i="1"/>
  <c r="E17" i="1" l="1"/>
  <c r="E13" i="1" s="1"/>
  <c r="F17" i="1"/>
  <c r="F13" i="1" s="1"/>
  <c r="C18" i="1"/>
  <c r="D20" i="1"/>
  <c r="C17" i="1" l="1"/>
  <c r="C56" i="1"/>
  <c r="C57" i="1"/>
  <c r="Q34" i="4" l="1"/>
  <c r="C53" i="1" l="1"/>
  <c r="C58" i="1"/>
  <c r="C52" i="1" l="1"/>
  <c r="E50" i="1"/>
  <c r="F50" i="1"/>
  <c r="D50" i="1"/>
  <c r="C51" i="1"/>
  <c r="F49" i="1" l="1"/>
  <c r="F48" i="1" s="1"/>
  <c r="D49" i="1"/>
  <c r="D48" i="1" s="1"/>
  <c r="E49" i="1"/>
  <c r="E48" i="1" s="1"/>
  <c r="C50" i="1"/>
  <c r="E25" i="1"/>
  <c r="F25" i="1"/>
  <c r="D25" i="1"/>
  <c r="D19" i="1" s="1"/>
  <c r="D13" i="1" s="1"/>
  <c r="C27" i="1"/>
  <c r="C28" i="1"/>
  <c r="C29" i="1"/>
  <c r="C30" i="1"/>
  <c r="C48" i="1" l="1"/>
  <c r="C49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D21" i="6"/>
  <c r="H21" i="6"/>
  <c r="J27" i="6"/>
  <c r="J28" i="6" s="1"/>
  <c r="J22" i="6"/>
  <c r="C21" i="6"/>
  <c r="G21" i="6"/>
  <c r="I27" i="6"/>
  <c r="I28" i="6" s="1"/>
  <c r="I22" i="6"/>
  <c r="B21" i="6"/>
  <c r="F21" i="6"/>
  <c r="H28" i="6"/>
  <c r="H22" i="6"/>
  <c r="G28" i="6"/>
  <c r="G22" i="6"/>
  <c r="F28" i="6"/>
  <c r="F22" i="6"/>
  <c r="D28" i="6"/>
  <c r="D22" i="6"/>
  <c r="C28" i="6"/>
  <c r="C22" i="6"/>
  <c r="B28" i="6"/>
  <c r="B22" i="6"/>
  <c r="K20" i="6"/>
  <c r="J20" i="6"/>
  <c r="I20" i="6"/>
  <c r="K19" i="6"/>
  <c r="J19" i="6"/>
  <c r="I19" i="6"/>
  <c r="K18" i="6"/>
  <c r="K29" i="6" s="1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J29" i="6"/>
  <c r="J21" i="6"/>
  <c r="C40" i="1"/>
  <c r="D31" i="1"/>
  <c r="D47" i="1" s="1"/>
  <c r="I21" i="6"/>
  <c r="C24" i="2"/>
  <c r="C21" i="2" s="1"/>
  <c r="C18" i="2"/>
  <c r="C19" i="1"/>
  <c r="C39" i="1"/>
  <c r="F31" i="1"/>
  <c r="F47" i="1" s="1"/>
  <c r="F59" i="1" s="1"/>
  <c r="K21" i="6"/>
  <c r="C13" i="2"/>
  <c r="E32" i="1"/>
  <c r="C33" i="1"/>
  <c r="C14" i="2"/>
  <c r="C20" i="2" l="1"/>
  <c r="C13" i="1"/>
  <c r="C32" i="1"/>
  <c r="E31" i="1"/>
  <c r="E47" i="1" l="1"/>
  <c r="E59" i="1" s="1"/>
  <c r="C31" i="1"/>
  <c r="U19" i="4" l="1"/>
  <c r="C47" i="1"/>
  <c r="D59" i="1"/>
  <c r="C59" i="1" s="1"/>
</calcChain>
</file>

<file path=xl/sharedStrings.xml><?xml version="1.0" encoding="utf-8"?>
<sst xmlns="http://schemas.openxmlformats.org/spreadsheetml/2006/main" count="430" uniqueCount="249">
  <si>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</si>
  <si>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</si>
  <si>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</si>
  <si>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</si>
  <si>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</si>
  <si>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</si>
  <si>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</si>
  <si>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</si>
  <si>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</si>
  <si>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</si>
  <si>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</si>
  <si>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</si>
  <si>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</si>
  <si>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</si>
  <si>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</si>
  <si>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</si>
  <si>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</si>
  <si>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</si>
  <si>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</si>
  <si>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</si>
  <si>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</si>
  <si>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</si>
  <si>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</si>
  <si>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</si>
  <si>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</si>
  <si>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</si>
  <si>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</si>
  <si>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</si>
  <si>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</si>
  <si>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</si>
  <si>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</si>
  <si>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</si>
  <si>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</si>
  <si>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</si>
  <si>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</si>
  <si>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</si>
  <si>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</si>
  <si>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</si>
  <si>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</si>
  <si>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</si>
  <si>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</si>
  <si>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</si>
  <si>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</si>
  <si>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</si>
  <si>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</si>
  <si>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</si>
  <si>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</si>
  <si>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</si>
  <si>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</si>
  <si>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</si>
  <si>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</si>
  <si>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</si>
  <si>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</si>
  <si>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</si>
  <si>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</si>
  <si>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</si>
  <si>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</si>
  <si>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</si>
  <si>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</si>
  <si>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</si>
  <si>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</si>
  <si>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</si>
  <si>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</si>
  <si>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</si>
  <si>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</si>
  <si>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</si>
  <si>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</si>
  <si>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</si>
  <si>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</si>
  <si>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</si>
  <si>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</si>
  <si>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</si>
  <si>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</si>
  <si>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</si>
  <si>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</si>
  <si>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</si>
  <si>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</si>
  <si>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</si>
  <si>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</si>
  <si>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</si>
  <si>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</si>
  <si>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</si>
  <si>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</si>
  <si>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</si>
  <si>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</si>
  <si>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</si>
  <si>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</si>
  <si>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</si>
  <si>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</si>
  <si>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</si>
  <si>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</si>
  <si>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</si>
  <si>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</si>
  <si>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</si>
  <si>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</si>
  <si>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</si>
  <si>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</si>
  <si>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</si>
  <si>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</si>
  <si>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</si>
  <si>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</si>
  <si>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</si>
  <si>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</si>
  <si>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</si>
  <si>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</si>
  <si>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</si>
  <si>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</si>
  <si>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</si>
  <si>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</si>
  <si>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</si>
  <si>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</si>
  <si>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</si>
  <si>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</si>
  <si>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</si>
  <si>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</si>
  <si>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</si>
  <si>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</si>
  <si>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</si>
  <si>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</si>
  <si>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</si>
  <si>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</si>
  <si>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</si>
  <si>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</si>
  <si>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</si>
  <si>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</si>
  <si>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</si>
  <si>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</si>
  <si>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</si>
  <si>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</si>
  <si>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</si>
  <si>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</si>
  <si>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</si>
  <si>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</si>
  <si>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</si>
  <si>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</si>
  <si>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</si>
  <si>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</si>
  <si>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</si>
  <si>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</si>
  <si>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</si>
  <si>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</si>
  <si>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</si>
  <si>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</si>
  <si>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</si>
  <si>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</si>
  <si>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</si>
  <si>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</si>
  <si>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</si>
  <si>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</si>
  <si>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</si>
  <si>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</si>
  <si>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</si>
  <si>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</si>
  <si>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</si>
  <si>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</si>
  <si>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</si>
  <si>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</si>
  <si>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</si>
  <si>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</si>
  <si>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</si>
  <si>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</si>
  <si>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</si>
  <si>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</si>
  <si>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</si>
  <si>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</si>
  <si>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</si>
  <si>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</si>
  <si>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</si>
  <si>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</si>
  <si>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</si>
  <si>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</si>
  <si>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</si>
  <si>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</si>
  <si>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</si>
  <si>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</si>
  <si>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</si>
  <si>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</si>
  <si>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</si>
  <si>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</si>
  <si>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</si>
  <si>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</si>
  <si>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</si>
  <si>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</si>
  <si>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</si>
  <si>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</si>
  <si>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</si>
  <si>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</si>
  <si>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</si>
  <si>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</si>
  <si>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</si>
  <si>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</si>
  <si>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</si>
  <si>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 xml:space="preserve">Програма соціального захисту окремих категорій громадян Довгинцівського району на 2020-2022 роки </t>
  </si>
  <si>
    <t>місцевих програм, які фінансуватимуться за рахунок коштів районного у місті бюджету  у 2020 році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</si>
  <si>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</si>
  <si>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</si>
  <si>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</si>
  <si>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</si>
  <si>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</si>
  <si>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енергоносіїв у фізичних обсягах за кожною бюджетною установою, закладом на 2020 рік</t>
  </si>
  <si>
    <t>Додаток  3</t>
  </si>
  <si>
    <t>Додаток 6</t>
  </si>
  <si>
    <t>Рішення районної в місті ради від 24.12.2019 № 244</t>
  </si>
  <si>
    <t>Рішення районної в місті ради від 24.12.2019 № 241</t>
  </si>
  <si>
    <t>Рішення районної в місті ради від 24.12.2019 № 246</t>
  </si>
  <si>
    <t>Рішення районної в місті ради від 24.12.2019 № 242</t>
  </si>
  <si>
    <t>Рішення районної в місті ради від 24.12.2019 № 243</t>
  </si>
  <si>
    <t xml:space="preserve"> Рішення районної в місті ради від 24.12.2019 № 245</t>
  </si>
  <si>
    <t xml:space="preserve">   (код бюджету)</t>
  </si>
  <si>
    <t>04205607000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</si>
  <si>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</si>
  <si>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</si>
  <si>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</si>
  <si>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Код
бюджету
</t>
  </si>
  <si>
    <t>Місцевий бюджет міста Кривого Рогу</t>
  </si>
  <si>
    <t>виконання доручень виборців депутатами обласної ради у 2020 році за рахунок субвенції з обласного бюджету (ККДБ 41053900)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</si>
  <si>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</si>
  <si>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</si>
  <si>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</si>
  <si>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</si>
  <si>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</si>
  <si>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</si>
  <si>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</si>
  <si>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</si>
  <si>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</si>
  <si>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</si>
  <si>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</si>
  <si>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</si>
  <si>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</si>
  <si>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</si>
  <si>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</si>
  <si>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</si>
  <si>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</si>
  <si>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</si>
  <si>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</si>
  <si>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</si>
  <si>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</si>
  <si>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</si>
  <si>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</si>
  <si>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коштів бюджету розвитку на здійснення заходів із будівництва, реконструкції і реставрації, капітального ремонту об'єктів виробничої, комунікаційної та соціальної інфраструктури за об'єктами у 2020 році</t>
  </si>
  <si>
    <t>РОЗПОДІЛ</t>
  </si>
  <si>
    <t>РАЗОМ ВИДАТКІВ БЮДЖЕТУ РОЗВИТКУ</t>
  </si>
  <si>
    <t>у тому числі за рахунок іншої субвенції з місцевого бюджету на фінансування проектів - переможців конкурсу місцевого розвитку "Громадський бюджет" у 2020 році</t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</si>
  <si>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 11, 50086</t>
  </si>
  <si>
    <t>Додаток  5</t>
  </si>
  <si>
    <t>Додаток 7</t>
  </si>
  <si>
    <t>від  26.06.2020  № 263</t>
  </si>
  <si>
    <t>від 26.06.2020  № 263</t>
  </si>
  <si>
    <t>від  26.06.2020   № 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</si>
</sst>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3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5" fillId="0" borderId="0" applyFont="0" applyFill="0" applyBorder="0" applyAlignment="0" applyProtection="0"/>
  </cellStyleXfs>
  <cellXfs count="24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13" fillId="0" borderId="0" xfId="0" applyFont="1"/>
    <xf numFmtId="0" fontId="23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49" fontId="24" fillId="0" borderId="1" xfId="2" applyNumberFormat="1" applyFont="1" applyFill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7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4" fontId="2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24" fillId="0" borderId="1" xfId="2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6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shrinkToFit="1"/>
    </xf>
    <xf numFmtId="49" fontId="26" fillId="0" borderId="0" xfId="0" applyNumberFormat="1" applyFont="1" applyAlignment="1">
      <alignment horizontal="left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view="pageBreakPreview" zoomScale="70" zoomScaleNormal="100" zoomScaleSheetLayoutView="70" workbookViewId="0">
      <selection activeCell="B12" sqref="B12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7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4" t="s">
        <v>65</v>
      </c>
      <c r="E1" s="74"/>
      <c r="F1" s="74"/>
      <c r="I1" s="132"/>
    </row>
    <row r="2" spans="1:9" s="29" customFormat="1" ht="26.4" customHeight="1" x14ac:dyDescent="0.4">
      <c r="A2" s="27"/>
      <c r="B2" s="30"/>
      <c r="D2" s="75" t="s">
        <v>17</v>
      </c>
      <c r="E2" s="74"/>
      <c r="F2" s="74"/>
      <c r="I2" s="132"/>
    </row>
    <row r="3" spans="1:9" s="29" customFormat="1" ht="26.4" customHeight="1" x14ac:dyDescent="0.4">
      <c r="A3" s="27"/>
      <c r="B3" s="30"/>
      <c r="D3" s="76" t="s">
        <v>76</v>
      </c>
      <c r="E3" s="76"/>
      <c r="F3" s="76"/>
      <c r="I3" s="132"/>
    </row>
    <row r="4" spans="1:9" s="29" customFormat="1" ht="26.4" customHeight="1" x14ac:dyDescent="0.4">
      <c r="A4" s="27"/>
      <c r="B4" s="27"/>
      <c r="D4" s="74" t="s">
        <v>246</v>
      </c>
      <c r="E4" s="74"/>
      <c r="F4" s="74"/>
      <c r="I4" s="132"/>
    </row>
    <row r="5" spans="1:9" x14ac:dyDescent="0.35">
      <c r="A5" s="2"/>
      <c r="B5" s="2"/>
      <c r="C5" s="5"/>
      <c r="D5" s="2"/>
      <c r="E5" s="4"/>
      <c r="F5" s="6"/>
    </row>
    <row r="6" spans="1:9" s="29" customFormat="1" ht="36" customHeight="1" x14ac:dyDescent="0.35">
      <c r="A6" s="194" t="s">
        <v>0</v>
      </c>
      <c r="B6" s="194"/>
      <c r="C6" s="194"/>
      <c r="D6" s="194"/>
      <c r="E6" s="194"/>
      <c r="F6" s="194"/>
      <c r="I6" s="132"/>
    </row>
    <row r="7" spans="1:9" s="29" customFormat="1" ht="33" customHeight="1" x14ac:dyDescent="0.35">
      <c r="A7" s="195" t="s">
        <v>176</v>
      </c>
      <c r="B7" s="195"/>
      <c r="C7" s="195"/>
      <c r="D7" s="195"/>
      <c r="E7" s="195"/>
      <c r="F7" s="195"/>
      <c r="I7" s="132"/>
    </row>
    <row r="8" spans="1:9" s="26" customFormat="1" ht="27.6" customHeight="1" x14ac:dyDescent="0.35">
      <c r="A8" s="196" t="s">
        <v>209</v>
      </c>
      <c r="B8" s="196"/>
      <c r="C8" s="166"/>
      <c r="D8" s="166"/>
      <c r="E8" s="166"/>
      <c r="F8" s="166"/>
      <c r="I8" s="167"/>
    </row>
    <row r="9" spans="1:9" ht="16.95" customHeight="1" x14ac:dyDescent="0.35">
      <c r="A9" s="168" t="s">
        <v>208</v>
      </c>
      <c r="B9" s="168"/>
      <c r="C9" s="7"/>
      <c r="D9" s="7"/>
      <c r="E9" s="7"/>
      <c r="F9" s="8" t="s">
        <v>1</v>
      </c>
    </row>
    <row r="10" spans="1:9" ht="27.6" customHeight="1" x14ac:dyDescent="0.35">
      <c r="A10" s="193" t="s">
        <v>15</v>
      </c>
      <c r="B10" s="193" t="s">
        <v>147</v>
      </c>
      <c r="C10" s="193" t="s">
        <v>148</v>
      </c>
      <c r="D10" s="193" t="s">
        <v>2</v>
      </c>
      <c r="E10" s="193" t="s">
        <v>3</v>
      </c>
      <c r="F10" s="193"/>
    </row>
    <row r="11" spans="1:9" ht="61.95" customHeight="1" x14ac:dyDescent="0.35">
      <c r="A11" s="193"/>
      <c r="B11" s="193"/>
      <c r="C11" s="193"/>
      <c r="D11" s="193"/>
      <c r="E11" s="9" t="s">
        <v>149</v>
      </c>
      <c r="F11" s="9" t="s">
        <v>150</v>
      </c>
    </row>
    <row r="12" spans="1:9" s="137" customFormat="1" ht="18.600000000000001" customHeight="1" x14ac:dyDescent="0.25">
      <c r="A12" s="136">
        <v>1</v>
      </c>
      <c r="B12" s="136">
        <v>2</v>
      </c>
      <c r="C12" s="136">
        <v>3</v>
      </c>
      <c r="D12" s="136">
        <v>4</v>
      </c>
      <c r="E12" s="136">
        <v>5</v>
      </c>
      <c r="F12" s="136">
        <v>6</v>
      </c>
      <c r="I12" s="138"/>
    </row>
    <row r="13" spans="1:9" ht="27.6" customHeight="1" x14ac:dyDescent="0.35">
      <c r="A13" s="10">
        <v>10000000</v>
      </c>
      <c r="B13" s="10" t="s">
        <v>4</v>
      </c>
      <c r="C13" s="169">
        <f>D13+E13</f>
        <v>12522600</v>
      </c>
      <c r="D13" s="169">
        <f>D14+D17+D19</f>
        <v>12522600</v>
      </c>
      <c r="E13" s="169">
        <f t="shared" ref="E13:F13" si="0">E14+E17+E19</f>
        <v>0</v>
      </c>
      <c r="F13" s="169">
        <f t="shared" si="0"/>
        <v>0</v>
      </c>
    </row>
    <row r="14" spans="1:9" ht="27.6" customHeight="1" x14ac:dyDescent="0.35">
      <c r="A14" s="147">
        <v>13000000</v>
      </c>
      <c r="B14" s="148" t="s">
        <v>166</v>
      </c>
      <c r="C14" s="169">
        <f t="shared" ref="C14:C16" si="1">D14+E14</f>
        <v>3000</v>
      </c>
      <c r="D14" s="169">
        <f>D15</f>
        <v>3000</v>
      </c>
      <c r="E14" s="169">
        <f t="shared" ref="E14:F15" si="2">E15</f>
        <v>0</v>
      </c>
      <c r="F14" s="169">
        <f t="shared" si="2"/>
        <v>0</v>
      </c>
    </row>
    <row r="15" spans="1:9" ht="27.6" customHeight="1" x14ac:dyDescent="0.35">
      <c r="A15" s="147">
        <v>13010000</v>
      </c>
      <c r="B15" s="148" t="s">
        <v>167</v>
      </c>
      <c r="C15" s="169">
        <f t="shared" si="1"/>
        <v>3000</v>
      </c>
      <c r="D15" s="169">
        <f>D16</f>
        <v>3000</v>
      </c>
      <c r="E15" s="169">
        <f t="shared" si="2"/>
        <v>0</v>
      </c>
      <c r="F15" s="169">
        <f t="shared" si="2"/>
        <v>0</v>
      </c>
    </row>
    <row r="16" spans="1:9" ht="63" customHeight="1" x14ac:dyDescent="0.35">
      <c r="A16" s="149">
        <v>13010200</v>
      </c>
      <c r="B16" s="148" t="s">
        <v>168</v>
      </c>
      <c r="C16" s="169">
        <f t="shared" si="1"/>
        <v>3000</v>
      </c>
      <c r="D16" s="169">
        <v>3000</v>
      </c>
      <c r="E16" s="169">
        <v>0</v>
      </c>
      <c r="F16" s="169">
        <v>0</v>
      </c>
    </row>
    <row r="17" spans="1:9" ht="27.6" customHeight="1" x14ac:dyDescent="0.35">
      <c r="A17" s="10">
        <v>14000000</v>
      </c>
      <c r="B17" s="11" t="s">
        <v>145</v>
      </c>
      <c r="C17" s="169">
        <f t="shared" ref="C17:C18" si="3">D17+E17</f>
        <v>4048000</v>
      </c>
      <c r="D17" s="169">
        <f>D18</f>
        <v>4048000</v>
      </c>
      <c r="E17" s="169">
        <f t="shared" ref="E17:F17" si="4">E18</f>
        <v>0</v>
      </c>
      <c r="F17" s="169">
        <f t="shared" si="4"/>
        <v>0</v>
      </c>
    </row>
    <row r="18" spans="1:9" ht="42.6" customHeight="1" x14ac:dyDescent="0.35">
      <c r="A18" s="10">
        <v>14040000</v>
      </c>
      <c r="B18" s="12" t="s">
        <v>146</v>
      </c>
      <c r="C18" s="169">
        <f t="shared" si="3"/>
        <v>4048000</v>
      </c>
      <c r="D18" s="169">
        <v>4048000</v>
      </c>
      <c r="E18" s="169">
        <v>0</v>
      </c>
      <c r="F18" s="169">
        <v>0</v>
      </c>
    </row>
    <row r="19" spans="1:9" ht="27.6" customHeight="1" x14ac:dyDescent="0.35">
      <c r="A19" s="9">
        <v>18000000</v>
      </c>
      <c r="B19" s="14" t="s">
        <v>66</v>
      </c>
      <c r="C19" s="169">
        <f t="shared" ref="C19:C26" si="5">D19+E19</f>
        <v>8471600</v>
      </c>
      <c r="D19" s="169">
        <f>D20+D25</f>
        <v>8471600</v>
      </c>
      <c r="E19" s="169">
        <v>0</v>
      </c>
      <c r="F19" s="169">
        <v>0</v>
      </c>
      <c r="I19" s="133"/>
    </row>
    <row r="20" spans="1:9" ht="27.6" customHeight="1" x14ac:dyDescent="0.35">
      <c r="A20" s="9">
        <v>18010000</v>
      </c>
      <c r="B20" s="14" t="s">
        <v>67</v>
      </c>
      <c r="C20" s="169">
        <f t="shared" si="5"/>
        <v>8471600</v>
      </c>
      <c r="D20" s="169">
        <f>D21+D22+D23+D24</f>
        <v>8471600</v>
      </c>
      <c r="E20" s="169">
        <v>0</v>
      </c>
      <c r="F20" s="169">
        <v>0</v>
      </c>
    </row>
    <row r="21" spans="1:9" ht="42.6" customHeight="1" x14ac:dyDescent="0.35">
      <c r="A21" s="9">
        <v>18010100</v>
      </c>
      <c r="B21" s="14" t="s">
        <v>68</v>
      </c>
      <c r="C21" s="169">
        <f t="shared" si="5"/>
        <v>75300</v>
      </c>
      <c r="D21" s="169">
        <v>75300</v>
      </c>
      <c r="E21" s="169">
        <v>0</v>
      </c>
      <c r="F21" s="169">
        <v>0</v>
      </c>
    </row>
    <row r="22" spans="1:9" ht="42.6" customHeight="1" x14ac:dyDescent="0.35">
      <c r="A22" s="9">
        <v>18010200</v>
      </c>
      <c r="B22" s="14" t="s">
        <v>69</v>
      </c>
      <c r="C22" s="169">
        <f t="shared" si="5"/>
        <v>290000</v>
      </c>
      <c r="D22" s="169">
        <v>290000</v>
      </c>
      <c r="E22" s="169">
        <v>0</v>
      </c>
      <c r="F22" s="169">
        <v>0</v>
      </c>
    </row>
    <row r="23" spans="1:9" ht="42.6" customHeight="1" x14ac:dyDescent="0.35">
      <c r="A23" s="9">
        <v>18010300</v>
      </c>
      <c r="B23" s="14" t="s">
        <v>70</v>
      </c>
      <c r="C23" s="169">
        <f t="shared" si="5"/>
        <v>1825600</v>
      </c>
      <c r="D23" s="169">
        <v>1825600</v>
      </c>
      <c r="E23" s="169">
        <v>0</v>
      </c>
      <c r="F23" s="169">
        <v>0</v>
      </c>
    </row>
    <row r="24" spans="1:9" ht="42.6" customHeight="1" x14ac:dyDescent="0.35">
      <c r="A24" s="9">
        <v>18010400</v>
      </c>
      <c r="B24" s="14" t="s">
        <v>71</v>
      </c>
      <c r="C24" s="169">
        <f t="shared" si="5"/>
        <v>6280700</v>
      </c>
      <c r="D24" s="169">
        <v>6280700</v>
      </c>
      <c r="E24" s="169">
        <v>0</v>
      </c>
      <c r="F24" s="169">
        <v>0</v>
      </c>
    </row>
    <row r="25" spans="1:9" ht="27" hidden="1" customHeight="1" x14ac:dyDescent="0.35">
      <c r="A25" s="9">
        <v>18030000</v>
      </c>
      <c r="B25" s="11" t="s">
        <v>88</v>
      </c>
      <c r="C25" s="169">
        <f t="shared" si="5"/>
        <v>0</v>
      </c>
      <c r="D25" s="169">
        <f>D26+D30</f>
        <v>0</v>
      </c>
      <c r="E25" s="169">
        <f>E26+E30</f>
        <v>0</v>
      </c>
      <c r="F25" s="169">
        <f>F26+F30</f>
        <v>0</v>
      </c>
    </row>
    <row r="26" spans="1:9" ht="27" hidden="1" customHeight="1" x14ac:dyDescent="0.35">
      <c r="A26" s="9">
        <v>18030100</v>
      </c>
      <c r="B26" s="11" t="s">
        <v>89</v>
      </c>
      <c r="C26" s="169">
        <f t="shared" si="5"/>
        <v>0</v>
      </c>
      <c r="D26" s="169"/>
      <c r="E26" s="169">
        <v>0</v>
      </c>
      <c r="F26" s="169">
        <v>0</v>
      </c>
    </row>
    <row r="27" spans="1:9" ht="27" hidden="1" customHeight="1" x14ac:dyDescent="0.35">
      <c r="A27" s="130">
        <v>18030101</v>
      </c>
      <c r="B27" s="11" t="s">
        <v>89</v>
      </c>
      <c r="C27" s="169">
        <f>D27+E27</f>
        <v>0</v>
      </c>
      <c r="D27" s="169"/>
      <c r="E27" s="169">
        <v>0</v>
      </c>
      <c r="F27" s="169">
        <v>0</v>
      </c>
    </row>
    <row r="28" spans="1:9" ht="27" hidden="1" customHeight="1" x14ac:dyDescent="0.35">
      <c r="A28" s="130">
        <v>18030102</v>
      </c>
      <c r="B28" s="11" t="s">
        <v>89</v>
      </c>
      <c r="C28" s="169">
        <f>D28+E28</f>
        <v>0</v>
      </c>
      <c r="D28" s="169"/>
      <c r="E28" s="169">
        <v>0</v>
      </c>
      <c r="F28" s="169">
        <v>0</v>
      </c>
    </row>
    <row r="29" spans="1:9" ht="27" hidden="1" customHeight="1" x14ac:dyDescent="0.35">
      <c r="A29" s="130">
        <v>18030103</v>
      </c>
      <c r="B29" s="11" t="s">
        <v>89</v>
      </c>
      <c r="C29" s="169">
        <f>D29+E29</f>
        <v>0</v>
      </c>
      <c r="D29" s="169"/>
      <c r="E29" s="169">
        <v>0</v>
      </c>
      <c r="F29" s="169">
        <v>0</v>
      </c>
    </row>
    <row r="30" spans="1:9" ht="27" hidden="1" customHeight="1" x14ac:dyDescent="0.35">
      <c r="A30" s="130">
        <v>18030104</v>
      </c>
      <c r="B30" s="11" t="s">
        <v>127</v>
      </c>
      <c r="C30" s="169">
        <f>D30+E30</f>
        <v>0</v>
      </c>
      <c r="D30" s="169"/>
      <c r="E30" s="169">
        <v>0</v>
      </c>
      <c r="F30" s="169">
        <v>0</v>
      </c>
    </row>
    <row r="31" spans="1:9" ht="27" customHeight="1" x14ac:dyDescent="0.35">
      <c r="A31" s="15">
        <v>20000000</v>
      </c>
      <c r="B31" s="15" t="s">
        <v>5</v>
      </c>
      <c r="C31" s="169">
        <f t="shared" ref="C31:C52" si="6">D31+E31</f>
        <v>570535</v>
      </c>
      <c r="D31" s="170">
        <f>D32+D36+D39</f>
        <v>315800</v>
      </c>
      <c r="E31" s="170">
        <f>E32+E39</f>
        <v>254735</v>
      </c>
      <c r="F31" s="170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69">
        <f t="shared" si="6"/>
        <v>149000</v>
      </c>
      <c r="D32" s="170">
        <f t="shared" ref="D32:F33" si="7">D33</f>
        <v>149000</v>
      </c>
      <c r="E32" s="170">
        <f t="shared" si="7"/>
        <v>0</v>
      </c>
      <c r="F32" s="170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69">
        <f t="shared" si="6"/>
        <v>149000</v>
      </c>
      <c r="D33" s="170">
        <f>D34+D35</f>
        <v>149000</v>
      </c>
      <c r="E33" s="170">
        <f t="shared" si="7"/>
        <v>0</v>
      </c>
      <c r="F33" s="170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69">
        <f t="shared" si="6"/>
        <v>31600</v>
      </c>
      <c r="D34" s="170">
        <v>31600</v>
      </c>
      <c r="E34" s="170">
        <v>0</v>
      </c>
      <c r="F34" s="169">
        <v>0</v>
      </c>
    </row>
    <row r="35" spans="1:9" ht="42.6" customHeight="1" x14ac:dyDescent="0.35">
      <c r="A35" s="15">
        <v>21081500</v>
      </c>
      <c r="B35" s="12" t="s">
        <v>169</v>
      </c>
      <c r="C35" s="169">
        <f t="shared" ref="C35" si="8">D35+E35</f>
        <v>117400</v>
      </c>
      <c r="D35" s="170">
        <v>117400</v>
      </c>
      <c r="E35" s="170">
        <v>0</v>
      </c>
      <c r="F35" s="169">
        <v>0</v>
      </c>
    </row>
    <row r="36" spans="1:9" ht="42.6" customHeight="1" x14ac:dyDescent="0.35">
      <c r="A36" s="15">
        <v>22000000</v>
      </c>
      <c r="B36" s="11" t="s">
        <v>77</v>
      </c>
      <c r="C36" s="169">
        <f t="shared" si="6"/>
        <v>166800</v>
      </c>
      <c r="D36" s="170">
        <f>D37</f>
        <v>166800</v>
      </c>
      <c r="E36" s="170">
        <v>0</v>
      </c>
      <c r="F36" s="169">
        <v>0</v>
      </c>
    </row>
    <row r="37" spans="1:9" ht="27" customHeight="1" x14ac:dyDescent="0.35">
      <c r="A37" s="15">
        <v>22010000</v>
      </c>
      <c r="B37" s="19" t="s">
        <v>78</v>
      </c>
      <c r="C37" s="169">
        <f t="shared" si="6"/>
        <v>166800</v>
      </c>
      <c r="D37" s="170">
        <f>D38</f>
        <v>166800</v>
      </c>
      <c r="E37" s="170">
        <v>0</v>
      </c>
      <c r="F37" s="169">
        <v>0</v>
      </c>
    </row>
    <row r="38" spans="1:9" ht="27" customHeight="1" x14ac:dyDescent="0.35">
      <c r="A38" s="15">
        <v>22012500</v>
      </c>
      <c r="B38" s="19" t="s">
        <v>79</v>
      </c>
      <c r="C38" s="169">
        <f t="shared" si="6"/>
        <v>166800</v>
      </c>
      <c r="D38" s="170">
        <v>166800</v>
      </c>
      <c r="E38" s="170">
        <v>0</v>
      </c>
      <c r="F38" s="169">
        <v>0</v>
      </c>
    </row>
    <row r="39" spans="1:9" ht="27" customHeight="1" x14ac:dyDescent="0.35">
      <c r="A39" s="15">
        <v>25000000</v>
      </c>
      <c r="B39" s="19" t="s">
        <v>10</v>
      </c>
      <c r="C39" s="169">
        <f t="shared" si="6"/>
        <v>254735</v>
      </c>
      <c r="D39" s="170">
        <f>D40</f>
        <v>0</v>
      </c>
      <c r="E39" s="170">
        <f>E40</f>
        <v>254735</v>
      </c>
      <c r="F39" s="170">
        <f>F40</f>
        <v>0</v>
      </c>
    </row>
    <row r="40" spans="1:9" ht="42.6" customHeight="1" x14ac:dyDescent="0.35">
      <c r="A40" s="15">
        <v>25010000</v>
      </c>
      <c r="B40" s="20" t="s">
        <v>224</v>
      </c>
      <c r="C40" s="169">
        <f t="shared" si="6"/>
        <v>254735</v>
      </c>
      <c r="D40" s="170">
        <f>D41+D42</f>
        <v>0</v>
      </c>
      <c r="E40" s="170">
        <f>E41+E42</f>
        <v>254735</v>
      </c>
      <c r="F40" s="170">
        <f>F41+F42</f>
        <v>0</v>
      </c>
    </row>
    <row r="41" spans="1:9" ht="42.6" customHeight="1" x14ac:dyDescent="0.35">
      <c r="A41" s="15">
        <v>25010100</v>
      </c>
      <c r="B41" s="20" t="s">
        <v>225</v>
      </c>
      <c r="C41" s="169">
        <f t="shared" si="6"/>
        <v>244100</v>
      </c>
      <c r="D41" s="170">
        <v>0</v>
      </c>
      <c r="E41" s="170">
        <v>244100</v>
      </c>
      <c r="F41" s="169">
        <v>0</v>
      </c>
      <c r="I41" s="133"/>
    </row>
    <row r="42" spans="1:9" ht="42.6" customHeight="1" x14ac:dyDescent="0.35">
      <c r="A42" s="150">
        <v>25010300</v>
      </c>
      <c r="B42" s="151" t="s">
        <v>223</v>
      </c>
      <c r="C42" s="169">
        <f t="shared" si="6"/>
        <v>10635</v>
      </c>
      <c r="D42" s="170">
        <v>0</v>
      </c>
      <c r="E42" s="170">
        <v>10635</v>
      </c>
      <c r="F42" s="169">
        <v>0</v>
      </c>
      <c r="I42" s="133"/>
    </row>
    <row r="43" spans="1:9" ht="27" customHeight="1" x14ac:dyDescent="0.35">
      <c r="A43" s="147" t="s">
        <v>170</v>
      </c>
      <c r="B43" s="154" t="s">
        <v>171</v>
      </c>
      <c r="C43" s="169">
        <f t="shared" si="6"/>
        <v>700</v>
      </c>
      <c r="D43" s="170">
        <f t="shared" ref="D43:E45" si="9">D44</f>
        <v>700</v>
      </c>
      <c r="E43" s="170">
        <f t="shared" si="9"/>
        <v>0</v>
      </c>
      <c r="F43" s="169">
        <v>0</v>
      </c>
      <c r="I43" s="133"/>
    </row>
    <row r="44" spans="1:9" ht="27" customHeight="1" x14ac:dyDescent="0.35">
      <c r="A44" s="147">
        <v>31000000</v>
      </c>
      <c r="B44" s="155" t="s">
        <v>174</v>
      </c>
      <c r="C44" s="169">
        <f t="shared" si="6"/>
        <v>700</v>
      </c>
      <c r="D44" s="170">
        <f t="shared" si="9"/>
        <v>700</v>
      </c>
      <c r="E44" s="170">
        <f t="shared" si="9"/>
        <v>0</v>
      </c>
      <c r="F44" s="169">
        <v>0</v>
      </c>
      <c r="I44" s="133"/>
    </row>
    <row r="45" spans="1:9" ht="74.25" customHeight="1" x14ac:dyDescent="0.35">
      <c r="A45" s="147">
        <v>31010000</v>
      </c>
      <c r="B45" s="154" t="s">
        <v>172</v>
      </c>
      <c r="C45" s="169">
        <f t="shared" si="6"/>
        <v>700</v>
      </c>
      <c r="D45" s="170">
        <f t="shared" si="9"/>
        <v>700</v>
      </c>
      <c r="E45" s="170">
        <f t="shared" si="9"/>
        <v>0</v>
      </c>
      <c r="F45" s="169">
        <v>0</v>
      </c>
      <c r="I45" s="133"/>
    </row>
    <row r="46" spans="1:9" ht="69.75" customHeight="1" x14ac:dyDescent="0.35">
      <c r="A46" s="147">
        <v>31010200</v>
      </c>
      <c r="B46" s="148" t="s">
        <v>173</v>
      </c>
      <c r="C46" s="169">
        <f t="shared" si="6"/>
        <v>700</v>
      </c>
      <c r="D46" s="170">
        <v>700</v>
      </c>
      <c r="E46" s="170">
        <v>0</v>
      </c>
      <c r="F46" s="169">
        <v>0</v>
      </c>
      <c r="I46" s="133"/>
    </row>
    <row r="47" spans="1:9" ht="27.6" customHeight="1" x14ac:dyDescent="0.35">
      <c r="A47" s="152"/>
      <c r="B47" s="153" t="s">
        <v>151</v>
      </c>
      <c r="C47" s="169">
        <f t="shared" si="6"/>
        <v>13093835</v>
      </c>
      <c r="D47" s="170">
        <f>D13+D31+D43</f>
        <v>12839100</v>
      </c>
      <c r="E47" s="170">
        <f>E13+E31</f>
        <v>254735</v>
      </c>
      <c r="F47" s="170">
        <f>F13+F31</f>
        <v>0</v>
      </c>
      <c r="I47" s="133"/>
    </row>
    <row r="48" spans="1:9" ht="27.6" customHeight="1" x14ac:dyDescent="0.35">
      <c r="A48" s="10">
        <v>40000000</v>
      </c>
      <c r="B48" s="15" t="s">
        <v>12</v>
      </c>
      <c r="C48" s="169">
        <f t="shared" si="6"/>
        <v>44402023</v>
      </c>
      <c r="D48" s="169">
        <f>D49</f>
        <v>42514473</v>
      </c>
      <c r="E48" s="169">
        <f>E49</f>
        <v>1887550</v>
      </c>
      <c r="F48" s="169">
        <f>F49</f>
        <v>1887550</v>
      </c>
      <c r="I48" s="133"/>
    </row>
    <row r="49" spans="1:9" ht="27.6" customHeight="1" x14ac:dyDescent="0.35">
      <c r="A49" s="15">
        <v>41000000</v>
      </c>
      <c r="B49" s="19" t="s">
        <v>128</v>
      </c>
      <c r="C49" s="169">
        <f t="shared" si="6"/>
        <v>44402023</v>
      </c>
      <c r="D49" s="170">
        <f>D50+D52</f>
        <v>42514473</v>
      </c>
      <c r="E49" s="170">
        <f>E50+E52</f>
        <v>1887550</v>
      </c>
      <c r="F49" s="170">
        <f>F50+F52</f>
        <v>1887550</v>
      </c>
    </row>
    <row r="50" spans="1:9" ht="27.6" customHeight="1" x14ac:dyDescent="0.35">
      <c r="A50" s="64">
        <v>41040000</v>
      </c>
      <c r="B50" s="22" t="s">
        <v>129</v>
      </c>
      <c r="C50" s="169">
        <f t="shared" si="6"/>
        <v>40769199</v>
      </c>
      <c r="D50" s="170">
        <f>D51</f>
        <v>40769199</v>
      </c>
      <c r="E50" s="170">
        <f>E51</f>
        <v>0</v>
      </c>
      <c r="F50" s="170">
        <f>F51</f>
        <v>0</v>
      </c>
    </row>
    <row r="51" spans="1:9" ht="27.6" customHeight="1" x14ac:dyDescent="0.35">
      <c r="A51" s="64">
        <v>41040400</v>
      </c>
      <c r="B51" s="22" t="s">
        <v>130</v>
      </c>
      <c r="C51" s="169">
        <f t="shared" si="6"/>
        <v>40769199</v>
      </c>
      <c r="D51" s="170">
        <f>42465599-1696400</f>
        <v>40769199</v>
      </c>
      <c r="E51" s="170">
        <v>0</v>
      </c>
      <c r="F51" s="170">
        <v>0</v>
      </c>
    </row>
    <row r="52" spans="1:9" ht="30" customHeight="1" x14ac:dyDescent="0.35">
      <c r="A52" s="64">
        <v>41050000</v>
      </c>
      <c r="B52" s="22" t="s">
        <v>131</v>
      </c>
      <c r="C52" s="169">
        <f t="shared" si="6"/>
        <v>3632824</v>
      </c>
      <c r="D52" s="170">
        <f>D53</f>
        <v>1745274</v>
      </c>
      <c r="E52" s="170">
        <f t="shared" ref="E52:F52" si="10">E53</f>
        <v>1887550</v>
      </c>
      <c r="F52" s="170">
        <f t="shared" si="10"/>
        <v>1887550</v>
      </c>
    </row>
    <row r="53" spans="1:9" ht="30" customHeight="1" x14ac:dyDescent="0.35">
      <c r="A53" s="64">
        <v>41053900</v>
      </c>
      <c r="B53" s="22" t="s">
        <v>142</v>
      </c>
      <c r="C53" s="169">
        <f t="shared" ref="C53:C58" si="11">D53+E53</f>
        <v>3632824</v>
      </c>
      <c r="D53" s="170">
        <f>D55+D56+D57</f>
        <v>1745274</v>
      </c>
      <c r="E53" s="170">
        <f t="shared" ref="E53:F53" si="12">E55+E56+E57</f>
        <v>1887550</v>
      </c>
      <c r="F53" s="170">
        <f t="shared" si="12"/>
        <v>1887550</v>
      </c>
      <c r="I53" s="134"/>
    </row>
    <row r="54" spans="1:9" ht="23.4" customHeight="1" x14ac:dyDescent="0.35">
      <c r="A54" s="64"/>
      <c r="B54" s="22" t="s">
        <v>141</v>
      </c>
      <c r="C54" s="169"/>
      <c r="D54" s="170"/>
      <c r="E54" s="170"/>
      <c r="F54" s="170"/>
      <c r="I54" s="134"/>
    </row>
    <row r="55" spans="1:9" ht="43.2" customHeight="1" x14ac:dyDescent="0.35">
      <c r="A55" s="64"/>
      <c r="B55" s="22" t="s">
        <v>175</v>
      </c>
      <c r="C55" s="169">
        <f t="shared" si="11"/>
        <v>3251824</v>
      </c>
      <c r="D55" s="180">
        <f>2413124-1048850</f>
        <v>1364274</v>
      </c>
      <c r="E55" s="180">
        <f>838700+1048850</f>
        <v>1887550</v>
      </c>
      <c r="F55" s="180">
        <f>838700+1048850</f>
        <v>1887550</v>
      </c>
      <c r="I55" s="134"/>
    </row>
    <row r="56" spans="1:9" ht="30" customHeight="1" x14ac:dyDescent="0.35">
      <c r="A56" s="64"/>
      <c r="B56" s="22" t="s">
        <v>210</v>
      </c>
      <c r="C56" s="169">
        <f t="shared" si="11"/>
        <v>381000</v>
      </c>
      <c r="D56" s="170">
        <v>381000</v>
      </c>
      <c r="E56" s="170">
        <v>0</v>
      </c>
      <c r="F56" s="170">
        <v>0</v>
      </c>
      <c r="I56" s="134"/>
    </row>
    <row r="57" spans="1:9" ht="60" hidden="1" customHeight="1" x14ac:dyDescent="0.35">
      <c r="A57" s="64"/>
      <c r="B57" s="22" t="s">
        <v>143</v>
      </c>
      <c r="C57" s="169">
        <f t="shared" si="11"/>
        <v>0</v>
      </c>
      <c r="D57" s="170"/>
      <c r="E57" s="170"/>
      <c r="F57" s="170"/>
      <c r="I57" s="134"/>
    </row>
    <row r="58" spans="1:9" ht="80.400000000000006" hidden="1" customHeight="1" x14ac:dyDescent="0.35">
      <c r="A58" s="139">
        <v>41054100</v>
      </c>
      <c r="B58" s="140" t="s">
        <v>140</v>
      </c>
      <c r="C58" s="169">
        <f t="shared" si="11"/>
        <v>0</v>
      </c>
      <c r="D58" s="170"/>
      <c r="E58" s="170">
        <v>0</v>
      </c>
      <c r="F58" s="170">
        <v>0</v>
      </c>
      <c r="I58" s="134"/>
    </row>
    <row r="59" spans="1:9" ht="33" customHeight="1" x14ac:dyDescent="0.35">
      <c r="A59" s="23"/>
      <c r="B59" s="15" t="s">
        <v>11</v>
      </c>
      <c r="C59" s="169">
        <f>D59+E59</f>
        <v>57495858</v>
      </c>
      <c r="D59" s="170">
        <f>D47+D48</f>
        <v>55353573</v>
      </c>
      <c r="E59" s="170">
        <f>E47+E48</f>
        <v>2142285</v>
      </c>
      <c r="F59" s="170">
        <f>F47+F48</f>
        <v>1887550</v>
      </c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4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="89" zoomScaleNormal="63" zoomScaleSheetLayoutView="89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97" t="s">
        <v>72</v>
      </c>
      <c r="F1" s="197"/>
      <c r="G1" s="38"/>
      <c r="H1" s="39"/>
      <c r="I1" s="39"/>
      <c r="J1" s="39"/>
    </row>
    <row r="2" spans="1:10" s="26" customFormat="1" ht="19.5" customHeight="1" x14ac:dyDescent="0.4">
      <c r="E2" s="201" t="s">
        <v>17</v>
      </c>
      <c r="F2" s="201"/>
      <c r="H2" s="40"/>
      <c r="I2" s="40"/>
      <c r="J2" s="40"/>
    </row>
    <row r="3" spans="1:10" s="26" customFormat="1" ht="20.100000000000001" customHeight="1" x14ac:dyDescent="0.4">
      <c r="E3" s="77" t="s">
        <v>76</v>
      </c>
      <c r="F3" s="77"/>
      <c r="H3" s="39"/>
      <c r="I3" s="39"/>
      <c r="J3" s="39"/>
    </row>
    <row r="4" spans="1:10" s="26" customFormat="1" ht="20.100000000000001" customHeight="1" x14ac:dyDescent="0.4">
      <c r="E4" s="77" t="s">
        <v>246</v>
      </c>
      <c r="F4" s="77"/>
      <c r="G4" s="39"/>
      <c r="H4" s="39"/>
      <c r="I4" s="39"/>
    </row>
    <row r="5" spans="1:10" s="26" customFormat="1" ht="36" customHeight="1" x14ac:dyDescent="0.35">
      <c r="A5" s="199" t="s">
        <v>28</v>
      </c>
      <c r="B5" s="199"/>
      <c r="C5" s="199"/>
      <c r="D5" s="199"/>
      <c r="E5" s="199"/>
      <c r="F5" s="199"/>
      <c r="G5" s="39"/>
      <c r="H5" s="39"/>
      <c r="I5" s="39"/>
    </row>
    <row r="6" spans="1:10" s="26" customFormat="1" ht="25.5" customHeight="1" x14ac:dyDescent="0.35">
      <c r="A6" s="200" t="s">
        <v>176</v>
      </c>
      <c r="B6" s="200"/>
      <c r="C6" s="200"/>
      <c r="D6" s="200"/>
      <c r="E6" s="200"/>
      <c r="F6" s="200"/>
      <c r="G6" s="41"/>
    </row>
    <row r="7" spans="1:10" s="26" customFormat="1" ht="25.5" customHeight="1" x14ac:dyDescent="0.35">
      <c r="A7" s="210" t="s">
        <v>209</v>
      </c>
      <c r="B7" s="210"/>
      <c r="C7" s="162"/>
      <c r="D7" s="162"/>
      <c r="E7" s="162"/>
      <c r="F7" s="162"/>
      <c r="G7" s="41"/>
    </row>
    <row r="8" spans="1:10" x14ac:dyDescent="0.3">
      <c r="A8" s="172" t="s">
        <v>208</v>
      </c>
      <c r="B8" s="171"/>
      <c r="F8" s="31" t="s">
        <v>20</v>
      </c>
    </row>
    <row r="9" spans="1:10" ht="16.5" customHeight="1" x14ac:dyDescent="0.3">
      <c r="A9" s="193" t="s">
        <v>15</v>
      </c>
      <c r="B9" s="193" t="s">
        <v>152</v>
      </c>
      <c r="C9" s="193" t="s">
        <v>148</v>
      </c>
      <c r="D9" s="193" t="s">
        <v>2</v>
      </c>
      <c r="E9" s="193" t="s">
        <v>3</v>
      </c>
      <c r="F9" s="193"/>
    </row>
    <row r="10" spans="1:10" ht="51" customHeight="1" x14ac:dyDescent="0.3">
      <c r="A10" s="193"/>
      <c r="B10" s="193"/>
      <c r="C10" s="193"/>
      <c r="D10" s="193"/>
      <c r="E10" s="9" t="s">
        <v>149</v>
      </c>
      <c r="F10" s="9" t="s">
        <v>150</v>
      </c>
    </row>
    <row r="11" spans="1:10" ht="19.2" customHeight="1" x14ac:dyDescent="0.3">
      <c r="A11" s="136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</row>
    <row r="12" spans="1:10" ht="25.95" customHeight="1" x14ac:dyDescent="0.3">
      <c r="A12" s="204" t="s">
        <v>153</v>
      </c>
      <c r="B12" s="205"/>
      <c r="C12" s="205"/>
      <c r="D12" s="205"/>
      <c r="E12" s="205"/>
      <c r="F12" s="206"/>
    </row>
    <row r="13" spans="1:10" ht="25.95" customHeight="1" x14ac:dyDescent="0.3">
      <c r="A13" s="65">
        <v>200000</v>
      </c>
      <c r="B13" s="42" t="s">
        <v>21</v>
      </c>
      <c r="C13" s="93">
        <f>D13+E13</f>
        <v>772315</v>
      </c>
      <c r="D13" s="93">
        <f>D14</f>
        <v>315</v>
      </c>
      <c r="E13" s="93">
        <f>E14</f>
        <v>772000</v>
      </c>
      <c r="F13" s="93">
        <f>F14</f>
        <v>772000</v>
      </c>
    </row>
    <row r="14" spans="1:10" ht="25.95" customHeight="1" x14ac:dyDescent="0.3">
      <c r="A14" s="65">
        <v>208000</v>
      </c>
      <c r="B14" s="42" t="s">
        <v>22</v>
      </c>
      <c r="C14" s="93">
        <f>C15-C16+C17</f>
        <v>772315</v>
      </c>
      <c r="D14" s="93">
        <f>D15-D16+D17</f>
        <v>315</v>
      </c>
      <c r="E14" s="93">
        <f>E15-E16+E17</f>
        <v>772000</v>
      </c>
      <c r="F14" s="93">
        <f>F15-F16+F17</f>
        <v>772000</v>
      </c>
    </row>
    <row r="15" spans="1:10" ht="25.95" customHeight="1" x14ac:dyDescent="0.3">
      <c r="A15" s="65">
        <v>208100</v>
      </c>
      <c r="B15" s="42" t="s">
        <v>23</v>
      </c>
      <c r="C15" s="93">
        <f>D15+E15</f>
        <v>1292399.44</v>
      </c>
      <c r="D15" s="93">
        <v>1292399.44</v>
      </c>
      <c r="E15" s="93">
        <v>0</v>
      </c>
      <c r="F15" s="93">
        <v>0</v>
      </c>
    </row>
    <row r="16" spans="1:10" ht="25.95" customHeight="1" x14ac:dyDescent="0.3">
      <c r="A16" s="65">
        <v>208200</v>
      </c>
      <c r="B16" s="42" t="s">
        <v>24</v>
      </c>
      <c r="C16" s="93">
        <f>D16+E16</f>
        <v>520084.44</v>
      </c>
      <c r="D16" s="93">
        <v>520084.44</v>
      </c>
      <c r="E16" s="93">
        <v>0</v>
      </c>
      <c r="F16" s="93">
        <v>0</v>
      </c>
    </row>
    <row r="17" spans="1:10" ht="45" customHeight="1" x14ac:dyDescent="0.3">
      <c r="A17" s="65">
        <v>208400</v>
      </c>
      <c r="B17" s="42" t="s">
        <v>25</v>
      </c>
      <c r="C17" s="93">
        <f>D17+E17</f>
        <v>0</v>
      </c>
      <c r="D17" s="93">
        <f>-198000+-14000+-9000+-381000+-198000+28000</f>
        <v>-772000</v>
      </c>
      <c r="E17" s="93">
        <f>F17</f>
        <v>772000</v>
      </c>
      <c r="F17" s="93">
        <f>198000+14000+9000+381000+198000-28000</f>
        <v>772000</v>
      </c>
    </row>
    <row r="18" spans="1:10" ht="25.95" customHeight="1" x14ac:dyDescent="0.35">
      <c r="A18" s="202" t="s">
        <v>154</v>
      </c>
      <c r="B18" s="203"/>
      <c r="C18" s="93">
        <f>D18+E18</f>
        <v>772315</v>
      </c>
      <c r="D18" s="93">
        <f>D13</f>
        <v>315</v>
      </c>
      <c r="E18" s="93">
        <f>E13</f>
        <v>772000</v>
      </c>
      <c r="F18" s="93">
        <f>F13</f>
        <v>772000</v>
      </c>
    </row>
    <row r="19" spans="1:10" ht="25.95" customHeight="1" x14ac:dyDescent="0.3">
      <c r="A19" s="207" t="s">
        <v>155</v>
      </c>
      <c r="B19" s="208"/>
      <c r="C19" s="208"/>
      <c r="D19" s="208"/>
      <c r="E19" s="208"/>
      <c r="F19" s="209"/>
    </row>
    <row r="20" spans="1:10" ht="25.95" customHeight="1" x14ac:dyDescent="0.3">
      <c r="A20" s="65">
        <v>600000</v>
      </c>
      <c r="B20" s="42" t="s">
        <v>26</v>
      </c>
      <c r="C20" s="93">
        <f>D20+E20</f>
        <v>772315</v>
      </c>
      <c r="D20" s="93">
        <f>D21</f>
        <v>315</v>
      </c>
      <c r="E20" s="93">
        <f>E21</f>
        <v>772000</v>
      </c>
      <c r="F20" s="93">
        <f>F21</f>
        <v>772000</v>
      </c>
    </row>
    <row r="21" spans="1:10" ht="25.95" customHeight="1" x14ac:dyDescent="0.3">
      <c r="A21" s="65">
        <v>602000</v>
      </c>
      <c r="B21" s="42" t="s">
        <v>27</v>
      </c>
      <c r="C21" s="93">
        <f>C22-C23+C24</f>
        <v>772315</v>
      </c>
      <c r="D21" s="93">
        <f>D22-D23+D24</f>
        <v>315</v>
      </c>
      <c r="E21" s="93">
        <f>E22-E23+E24</f>
        <v>772000</v>
      </c>
      <c r="F21" s="93">
        <f>F22-F23+F24</f>
        <v>772000</v>
      </c>
    </row>
    <row r="22" spans="1:10" ht="25.95" customHeight="1" x14ac:dyDescent="0.3">
      <c r="A22" s="65">
        <v>602100</v>
      </c>
      <c r="B22" s="42" t="s">
        <v>23</v>
      </c>
      <c r="C22" s="93">
        <f>D22+E22</f>
        <v>1292399.44</v>
      </c>
      <c r="D22" s="93">
        <f>D15</f>
        <v>1292399.44</v>
      </c>
      <c r="E22" s="93">
        <v>0</v>
      </c>
      <c r="F22" s="93">
        <v>0</v>
      </c>
    </row>
    <row r="23" spans="1:10" ht="25.95" customHeight="1" x14ac:dyDescent="0.3">
      <c r="A23" s="65">
        <v>602200</v>
      </c>
      <c r="B23" s="42" t="s">
        <v>24</v>
      </c>
      <c r="C23" s="93">
        <f>D23+E23</f>
        <v>520084.44</v>
      </c>
      <c r="D23" s="93">
        <f>D16</f>
        <v>520084.44</v>
      </c>
      <c r="E23" s="93">
        <v>0</v>
      </c>
      <c r="F23" s="93">
        <v>0</v>
      </c>
    </row>
    <row r="24" spans="1:10" ht="45" customHeight="1" x14ac:dyDescent="0.3">
      <c r="A24" s="65">
        <v>602400</v>
      </c>
      <c r="B24" s="42" t="s">
        <v>25</v>
      </c>
      <c r="C24" s="93">
        <f>D24+E24</f>
        <v>0</v>
      </c>
      <c r="D24" s="93">
        <f>D17</f>
        <v>-772000</v>
      </c>
      <c r="E24" s="93">
        <f>E17</f>
        <v>772000</v>
      </c>
      <c r="F24" s="93">
        <f>F17</f>
        <v>772000</v>
      </c>
      <c r="H24" s="135">
        <f>C15-C16</f>
        <v>772315</v>
      </c>
    </row>
    <row r="25" spans="1:10" ht="25.2" customHeight="1" x14ac:dyDescent="0.35">
      <c r="A25" s="202" t="s">
        <v>154</v>
      </c>
      <c r="B25" s="203"/>
      <c r="C25" s="93">
        <f>D25+E25</f>
        <v>772315</v>
      </c>
      <c r="D25" s="93">
        <f>D20</f>
        <v>315</v>
      </c>
      <c r="E25" s="93">
        <f>E20</f>
        <v>772000</v>
      </c>
      <c r="F25" s="93">
        <f>F20</f>
        <v>772000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35"/>
    </row>
    <row r="29" spans="1:10" ht="18.75" customHeight="1" x14ac:dyDescent="0.3">
      <c r="B29" s="198"/>
      <c r="C29" s="198"/>
      <c r="D29" s="198"/>
      <c r="E29" s="198"/>
      <c r="F29" s="198"/>
      <c r="G29" s="198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view="pageBreakPreview" zoomScale="60" zoomScaleNormal="100" zoomScalePageLayoutView="60" workbookViewId="0">
      <pane xSplit="4" ySplit="12" topLeftCell="E35" activePane="bottomRight" state="frozen"/>
      <selection pane="topRight" activeCell="E1" sqref="E1"/>
      <selection pane="bottomLeft" activeCell="A13" sqref="A13"/>
      <selection pane="bottomRight" activeCell="A9" sqref="A9"/>
    </sheetView>
  </sheetViews>
  <sheetFormatPr defaultColWidth="9.109375" defaultRowHeight="18" x14ac:dyDescent="0.35"/>
  <cols>
    <col min="1" max="1" width="17.44140625" style="99" customWidth="1"/>
    <col min="2" max="2" width="22" style="99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8"/>
      <c r="B1" s="98"/>
      <c r="C1" s="55"/>
      <c r="N1" s="214" t="s">
        <v>200</v>
      </c>
      <c r="O1" s="214"/>
      <c r="P1" s="141"/>
    </row>
    <row r="2" spans="1:18" s="29" customFormat="1" ht="25.95" customHeight="1" x14ac:dyDescent="0.35">
      <c r="A2" s="98"/>
      <c r="B2" s="98"/>
      <c r="C2" s="55"/>
      <c r="F2" s="56"/>
      <c r="G2" s="56"/>
      <c r="H2" s="56"/>
      <c r="I2" s="56" t="s">
        <v>29</v>
      </c>
      <c r="N2" s="215" t="s">
        <v>17</v>
      </c>
      <c r="O2" s="215"/>
      <c r="P2" s="215"/>
      <c r="Q2" s="142"/>
    </row>
    <row r="3" spans="1:18" s="29" customFormat="1" ht="25.95" customHeight="1" x14ac:dyDescent="0.35">
      <c r="A3" s="98"/>
      <c r="B3" s="98"/>
      <c r="C3" s="55"/>
      <c r="F3" s="56"/>
      <c r="G3" s="56"/>
      <c r="H3" s="56"/>
      <c r="I3" s="56"/>
      <c r="N3" s="214" t="s">
        <v>76</v>
      </c>
      <c r="O3" s="214"/>
      <c r="P3" s="214"/>
      <c r="R3" s="37"/>
    </row>
    <row r="4" spans="1:18" s="29" customFormat="1" ht="25.95" customHeight="1" x14ac:dyDescent="0.35">
      <c r="A4" s="98"/>
      <c r="B4" s="98"/>
      <c r="C4" s="55"/>
      <c r="E4" s="56"/>
      <c r="F4" s="56"/>
      <c r="H4" s="56"/>
      <c r="I4" s="56"/>
      <c r="N4" s="214" t="s">
        <v>246</v>
      </c>
      <c r="O4" s="214"/>
      <c r="P4" s="214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16" t="s">
        <v>177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</row>
    <row r="8" spans="1:18" s="29" customFormat="1" ht="25.95" customHeight="1" x14ac:dyDescent="0.35">
      <c r="A8" s="196" t="s">
        <v>209</v>
      </c>
      <c r="B8" s="196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spans="1:18" ht="33" customHeight="1" x14ac:dyDescent="0.35">
      <c r="A9" s="171" t="s">
        <v>208</v>
      </c>
      <c r="B9" s="171"/>
      <c r="O9" s="47"/>
      <c r="P9" s="44" t="s">
        <v>20</v>
      </c>
    </row>
    <row r="10" spans="1:18" s="35" customFormat="1" ht="27.75" customHeight="1" x14ac:dyDescent="0.3">
      <c r="A10" s="212" t="s">
        <v>160</v>
      </c>
      <c r="B10" s="212" t="s">
        <v>211</v>
      </c>
      <c r="C10" s="211" t="s">
        <v>156</v>
      </c>
      <c r="D10" s="218" t="s">
        <v>212</v>
      </c>
      <c r="E10" s="211" t="s">
        <v>2</v>
      </c>
      <c r="F10" s="211"/>
      <c r="G10" s="211"/>
      <c r="H10" s="211"/>
      <c r="I10" s="211"/>
      <c r="J10" s="211" t="s">
        <v>3</v>
      </c>
      <c r="K10" s="211"/>
      <c r="L10" s="211"/>
      <c r="M10" s="211"/>
      <c r="N10" s="211"/>
      <c r="O10" s="211"/>
      <c r="P10" s="211" t="s">
        <v>30</v>
      </c>
    </row>
    <row r="11" spans="1:18" s="35" customFormat="1" ht="35.25" customHeight="1" x14ac:dyDescent="0.3">
      <c r="A11" s="217"/>
      <c r="B11" s="217"/>
      <c r="C11" s="211"/>
      <c r="D11" s="218"/>
      <c r="E11" s="211" t="s">
        <v>149</v>
      </c>
      <c r="F11" s="211" t="s">
        <v>36</v>
      </c>
      <c r="G11" s="211" t="s">
        <v>31</v>
      </c>
      <c r="H11" s="211"/>
      <c r="I11" s="211" t="s">
        <v>37</v>
      </c>
      <c r="J11" s="211" t="s">
        <v>149</v>
      </c>
      <c r="K11" s="212" t="s">
        <v>150</v>
      </c>
      <c r="L11" s="211" t="s">
        <v>36</v>
      </c>
      <c r="M11" s="211" t="s">
        <v>31</v>
      </c>
      <c r="N11" s="211"/>
      <c r="O11" s="211" t="s">
        <v>37</v>
      </c>
      <c r="P11" s="211"/>
      <c r="Q11" s="211" t="s">
        <v>16</v>
      </c>
    </row>
    <row r="12" spans="1:18" s="35" customFormat="1" ht="61.8" customHeight="1" x14ac:dyDescent="0.3">
      <c r="A12" s="217"/>
      <c r="B12" s="217"/>
      <c r="C12" s="211"/>
      <c r="D12" s="218"/>
      <c r="E12" s="211"/>
      <c r="F12" s="211"/>
      <c r="G12" s="57" t="s">
        <v>32</v>
      </c>
      <c r="H12" s="57" t="s">
        <v>33</v>
      </c>
      <c r="I12" s="211"/>
      <c r="J12" s="211"/>
      <c r="K12" s="213"/>
      <c r="L12" s="211"/>
      <c r="M12" s="57" t="s">
        <v>32</v>
      </c>
      <c r="N12" s="57" t="s">
        <v>33</v>
      </c>
      <c r="O12" s="211"/>
      <c r="P12" s="211"/>
      <c r="Q12" s="211"/>
    </row>
    <row r="13" spans="1:18" s="145" customFormat="1" ht="13.2" x14ac:dyDescent="0.25">
      <c r="A13" s="143">
        <v>1</v>
      </c>
      <c r="B13" s="143">
        <v>2</v>
      </c>
      <c r="C13" s="144">
        <v>3</v>
      </c>
      <c r="D13" s="144">
        <v>4</v>
      </c>
      <c r="E13" s="144">
        <v>5</v>
      </c>
      <c r="F13" s="144">
        <v>6</v>
      </c>
      <c r="G13" s="144">
        <v>7</v>
      </c>
      <c r="H13" s="144">
        <v>8</v>
      </c>
      <c r="I13" s="144">
        <v>9</v>
      </c>
      <c r="J13" s="144">
        <v>10</v>
      </c>
      <c r="K13" s="144">
        <v>11</v>
      </c>
      <c r="L13" s="144">
        <v>12</v>
      </c>
      <c r="M13" s="144">
        <v>13</v>
      </c>
      <c r="N13" s="144">
        <v>14</v>
      </c>
      <c r="O13" s="144">
        <v>15</v>
      </c>
      <c r="P13" s="144">
        <v>16</v>
      </c>
      <c r="Q13" s="144">
        <v>5</v>
      </c>
    </row>
    <row r="14" spans="1:18" ht="36.6" customHeight="1" x14ac:dyDescent="0.35">
      <c r="A14" s="21" t="s">
        <v>95</v>
      </c>
      <c r="B14" s="21"/>
      <c r="C14" s="21"/>
      <c r="D14" s="22" t="s">
        <v>34</v>
      </c>
      <c r="E14" s="174">
        <f>F14+I14</f>
        <v>43659153</v>
      </c>
      <c r="F14" s="174">
        <f>F15</f>
        <v>43659153</v>
      </c>
      <c r="G14" s="174">
        <f t="shared" ref="G14:I14" si="0">G15</f>
        <v>25909562</v>
      </c>
      <c r="H14" s="174">
        <f t="shared" si="0"/>
        <v>696400</v>
      </c>
      <c r="I14" s="174">
        <f t="shared" si="0"/>
        <v>0</v>
      </c>
      <c r="J14" s="174">
        <f>L14+O14</f>
        <v>2665485</v>
      </c>
      <c r="K14" s="174">
        <f>K15</f>
        <v>2659550</v>
      </c>
      <c r="L14" s="174">
        <f t="shared" ref="L14:O14" si="1">L15</f>
        <v>5935</v>
      </c>
      <c r="M14" s="174">
        <f t="shared" si="1"/>
        <v>0</v>
      </c>
      <c r="N14" s="174">
        <f t="shared" si="1"/>
        <v>0</v>
      </c>
      <c r="O14" s="174">
        <f t="shared" si="1"/>
        <v>2659550</v>
      </c>
      <c r="P14" s="174">
        <f>E14+J14</f>
        <v>46324638</v>
      </c>
      <c r="Q14" s="49"/>
    </row>
    <row r="15" spans="1:18" ht="36.6" customHeight="1" x14ac:dyDescent="0.35">
      <c r="A15" s="21" t="s">
        <v>96</v>
      </c>
      <c r="B15" s="101"/>
      <c r="C15" s="21"/>
      <c r="D15" s="22" t="s">
        <v>34</v>
      </c>
      <c r="E15" s="174">
        <f t="shared" ref="E15:E37" si="2">F15+I15</f>
        <v>43659153</v>
      </c>
      <c r="F15" s="174">
        <f>SUM(F16:F32)</f>
        <v>43659153</v>
      </c>
      <c r="G15" s="174">
        <f t="shared" ref="G15:I15" si="3">SUM(G16:G32)</f>
        <v>25909562</v>
      </c>
      <c r="H15" s="174">
        <f t="shared" si="3"/>
        <v>696400</v>
      </c>
      <c r="I15" s="174">
        <f t="shared" si="3"/>
        <v>0</v>
      </c>
      <c r="J15" s="174">
        <f t="shared" ref="J15:J41" si="4">L15+O15</f>
        <v>2665485</v>
      </c>
      <c r="K15" s="174">
        <f>SUM(K16:K32)</f>
        <v>2659550</v>
      </c>
      <c r="L15" s="174">
        <f t="shared" ref="L15:O15" si="5">SUM(L16:L32)</f>
        <v>5935</v>
      </c>
      <c r="M15" s="174">
        <f t="shared" si="5"/>
        <v>0</v>
      </c>
      <c r="N15" s="174">
        <f t="shared" si="5"/>
        <v>0</v>
      </c>
      <c r="O15" s="174">
        <f t="shared" si="5"/>
        <v>2659550</v>
      </c>
      <c r="P15" s="174">
        <f t="shared" ref="P15:P41" si="6">E15+J15</f>
        <v>46324638</v>
      </c>
      <c r="Q15" s="49"/>
    </row>
    <row r="16" spans="1:18" ht="45" customHeight="1" x14ac:dyDescent="0.35">
      <c r="A16" s="21" t="s">
        <v>97</v>
      </c>
      <c r="B16" s="21" t="s">
        <v>98</v>
      </c>
      <c r="C16" s="21" t="s">
        <v>38</v>
      </c>
      <c r="D16" s="22" t="s">
        <v>99</v>
      </c>
      <c r="E16" s="174">
        <f t="shared" si="2"/>
        <v>35532762</v>
      </c>
      <c r="F16" s="174">
        <f>36124730+554565-1159533+13000</f>
        <v>35532762</v>
      </c>
      <c r="G16" s="174">
        <f>26564570-729800</f>
        <v>25834770</v>
      </c>
      <c r="H16" s="174">
        <f>777190-83460</f>
        <v>693730</v>
      </c>
      <c r="I16" s="174">
        <v>0</v>
      </c>
      <c r="J16" s="174">
        <f t="shared" si="4"/>
        <v>14005</v>
      </c>
      <c r="K16" s="174">
        <v>14000</v>
      </c>
      <c r="L16" s="174">
        <v>5</v>
      </c>
      <c r="M16" s="174">
        <v>0</v>
      </c>
      <c r="N16" s="174">
        <v>0</v>
      </c>
      <c r="O16" s="174">
        <v>14000</v>
      </c>
      <c r="P16" s="174">
        <f t="shared" si="6"/>
        <v>35546767</v>
      </c>
      <c r="Q16" s="107">
        <v>10116</v>
      </c>
    </row>
    <row r="17" spans="1:21" ht="45" customHeight="1" x14ac:dyDescent="0.35">
      <c r="A17" s="21" t="s">
        <v>124</v>
      </c>
      <c r="B17" s="21" t="s">
        <v>125</v>
      </c>
      <c r="C17" s="21" t="s">
        <v>126</v>
      </c>
      <c r="D17" s="22" t="s">
        <v>123</v>
      </c>
      <c r="E17" s="174">
        <f t="shared" si="2"/>
        <v>0</v>
      </c>
      <c r="F17" s="174">
        <f>22560-22560</f>
        <v>0</v>
      </c>
      <c r="G17" s="174">
        <v>0</v>
      </c>
      <c r="H17" s="174">
        <v>0</v>
      </c>
      <c r="I17" s="174">
        <v>0</v>
      </c>
      <c r="J17" s="174">
        <f t="shared" si="4"/>
        <v>0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f t="shared" si="6"/>
        <v>0</v>
      </c>
      <c r="Q17" s="107"/>
    </row>
    <row r="18" spans="1:21" ht="37.950000000000003" customHeight="1" x14ac:dyDescent="0.35">
      <c r="A18" s="21" t="s">
        <v>100</v>
      </c>
      <c r="B18" s="102" t="s">
        <v>81</v>
      </c>
      <c r="C18" s="21" t="s">
        <v>39</v>
      </c>
      <c r="D18" s="106" t="s">
        <v>80</v>
      </c>
      <c r="E18" s="174">
        <f t="shared" si="2"/>
        <v>82199</v>
      </c>
      <c r="F18" s="174">
        <f>104599-15400-7000</f>
        <v>82199</v>
      </c>
      <c r="G18" s="174">
        <v>0</v>
      </c>
      <c r="H18" s="174">
        <v>0</v>
      </c>
      <c r="I18" s="174">
        <v>0</v>
      </c>
      <c r="J18" s="174">
        <f t="shared" si="4"/>
        <v>0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f t="shared" si="6"/>
        <v>82199</v>
      </c>
      <c r="Q18" s="107">
        <v>90802</v>
      </c>
    </row>
    <row r="19" spans="1:21" ht="34.200000000000003" hidden="1" customHeight="1" x14ac:dyDescent="0.35">
      <c r="A19" s="21" t="s">
        <v>101</v>
      </c>
      <c r="B19" s="21" t="s">
        <v>102</v>
      </c>
      <c r="C19" s="21"/>
      <c r="D19" s="72" t="s">
        <v>82</v>
      </c>
      <c r="E19" s="174">
        <f t="shared" si="2"/>
        <v>0</v>
      </c>
      <c r="F19" s="174"/>
      <c r="G19" s="174"/>
      <c r="H19" s="174"/>
      <c r="I19" s="174"/>
      <c r="J19" s="174">
        <f t="shared" si="4"/>
        <v>0</v>
      </c>
      <c r="K19" s="174"/>
      <c r="L19" s="174"/>
      <c r="M19" s="174"/>
      <c r="N19" s="174"/>
      <c r="O19" s="174"/>
      <c r="P19" s="174">
        <f t="shared" si="6"/>
        <v>0</v>
      </c>
      <c r="Q19" s="107"/>
      <c r="U19" s="13" t="e">
        <f>P41-P16-P17-#REF!-#REF!-P29-P31</f>
        <v>#REF!</v>
      </c>
    </row>
    <row r="20" spans="1:21" ht="45" customHeight="1" x14ac:dyDescent="0.35">
      <c r="A20" s="21" t="s">
        <v>103</v>
      </c>
      <c r="B20" s="21" t="s">
        <v>105</v>
      </c>
      <c r="C20" s="21" t="s">
        <v>39</v>
      </c>
      <c r="D20" s="106" t="s">
        <v>83</v>
      </c>
      <c r="E20" s="174">
        <f t="shared" si="2"/>
        <v>3000</v>
      </c>
      <c r="F20" s="174">
        <f>12000-3000-6000</f>
        <v>3000</v>
      </c>
      <c r="G20" s="174">
        <v>0</v>
      </c>
      <c r="H20" s="174">
        <v>0</v>
      </c>
      <c r="I20" s="174">
        <v>0</v>
      </c>
      <c r="J20" s="174">
        <f t="shared" si="4"/>
        <v>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f t="shared" si="6"/>
        <v>3000</v>
      </c>
      <c r="Q20" s="107">
        <v>91104</v>
      </c>
    </row>
    <row r="21" spans="1:21" ht="37.200000000000003" customHeight="1" x14ac:dyDescent="0.35">
      <c r="A21" s="21" t="s">
        <v>104</v>
      </c>
      <c r="B21" s="21" t="s">
        <v>106</v>
      </c>
      <c r="C21" s="21" t="s">
        <v>39</v>
      </c>
      <c r="D21" s="106" t="s">
        <v>84</v>
      </c>
      <c r="E21" s="174">
        <f t="shared" si="2"/>
        <v>33000</v>
      </c>
      <c r="F21" s="174">
        <v>33000</v>
      </c>
      <c r="G21" s="174">
        <v>0</v>
      </c>
      <c r="H21" s="174">
        <v>0</v>
      </c>
      <c r="I21" s="174">
        <v>0</v>
      </c>
      <c r="J21" s="174">
        <f t="shared" si="4"/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f t="shared" si="6"/>
        <v>33000</v>
      </c>
      <c r="Q21" s="107">
        <v>91107</v>
      </c>
    </row>
    <row r="22" spans="1:21" ht="34.200000000000003" hidden="1" customHeight="1" x14ac:dyDescent="0.35">
      <c r="A22" s="21" t="s">
        <v>107</v>
      </c>
      <c r="B22" s="21" t="s">
        <v>94</v>
      </c>
      <c r="C22" s="21"/>
      <c r="D22" s="117" t="s">
        <v>90</v>
      </c>
      <c r="E22" s="174">
        <f t="shared" si="2"/>
        <v>0</v>
      </c>
      <c r="F22" s="174"/>
      <c r="G22" s="174"/>
      <c r="H22" s="174"/>
      <c r="I22" s="174"/>
      <c r="J22" s="174">
        <f t="shared" si="4"/>
        <v>0</v>
      </c>
      <c r="K22" s="174"/>
      <c r="L22" s="174"/>
      <c r="M22" s="174"/>
      <c r="N22" s="174"/>
      <c r="O22" s="174"/>
      <c r="P22" s="174">
        <f t="shared" si="6"/>
        <v>0</v>
      </c>
      <c r="Q22" s="107"/>
    </row>
    <row r="23" spans="1:21" ht="45" customHeight="1" x14ac:dyDescent="0.35">
      <c r="A23" s="21" t="s">
        <v>178</v>
      </c>
      <c r="B23" s="65">
        <v>3131</v>
      </c>
      <c r="C23" s="65">
        <v>1040</v>
      </c>
      <c r="D23" s="117" t="s">
        <v>179</v>
      </c>
      <c r="E23" s="174">
        <f t="shared" si="2"/>
        <v>19000</v>
      </c>
      <c r="F23" s="174">
        <f>29800-10800</f>
        <v>19000</v>
      </c>
      <c r="G23" s="174">
        <v>0</v>
      </c>
      <c r="H23" s="174">
        <v>0</v>
      </c>
      <c r="I23" s="174">
        <v>0</v>
      </c>
      <c r="J23" s="174">
        <f t="shared" si="4"/>
        <v>0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f t="shared" si="6"/>
        <v>19000</v>
      </c>
      <c r="Q23" s="107">
        <v>91103</v>
      </c>
    </row>
    <row r="24" spans="1:21" ht="67.95" customHeight="1" x14ac:dyDescent="0.35">
      <c r="A24" s="21" t="s">
        <v>157</v>
      </c>
      <c r="B24" s="65">
        <v>3140</v>
      </c>
      <c r="C24" s="65">
        <v>1040</v>
      </c>
      <c r="D24" s="22" t="s">
        <v>158</v>
      </c>
      <c r="E24" s="174">
        <f t="shared" si="2"/>
        <v>36000</v>
      </c>
      <c r="F24" s="174">
        <v>36000</v>
      </c>
      <c r="G24" s="174">
        <v>0</v>
      </c>
      <c r="H24" s="174">
        <v>0</v>
      </c>
      <c r="I24" s="174">
        <v>0</v>
      </c>
      <c r="J24" s="174">
        <f t="shared" si="4"/>
        <v>0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f t="shared" si="6"/>
        <v>36000</v>
      </c>
      <c r="Q24" s="107"/>
    </row>
    <row r="25" spans="1:21" ht="37.200000000000003" customHeight="1" x14ac:dyDescent="0.35">
      <c r="A25" s="104" t="s">
        <v>132</v>
      </c>
      <c r="B25" s="104" t="s">
        <v>133</v>
      </c>
      <c r="C25" s="104" t="s">
        <v>74</v>
      </c>
      <c r="D25" s="22" t="s">
        <v>75</v>
      </c>
      <c r="E25" s="174">
        <f t="shared" si="2"/>
        <v>91248</v>
      </c>
      <c r="F25" s="174">
        <f>144055-52807</f>
        <v>91248</v>
      </c>
      <c r="G25" s="174">
        <f>118075-43283</f>
        <v>74792</v>
      </c>
      <c r="H25" s="174">
        <v>0</v>
      </c>
      <c r="I25" s="174">
        <v>0</v>
      </c>
      <c r="J25" s="174">
        <f t="shared" si="4"/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f t="shared" si="6"/>
        <v>91248</v>
      </c>
      <c r="Q25" s="107">
        <v>90501</v>
      </c>
    </row>
    <row r="26" spans="1:21" ht="37.200000000000003" customHeight="1" x14ac:dyDescent="0.35">
      <c r="A26" s="104" t="s">
        <v>134</v>
      </c>
      <c r="B26" s="64">
        <v>3242</v>
      </c>
      <c r="C26" s="64">
        <v>1090</v>
      </c>
      <c r="D26" s="52" t="s">
        <v>135</v>
      </c>
      <c r="E26" s="174">
        <f t="shared" si="2"/>
        <v>285600</v>
      </c>
      <c r="F26" s="174">
        <v>285600</v>
      </c>
      <c r="G26" s="174">
        <v>0</v>
      </c>
      <c r="H26" s="174">
        <v>0</v>
      </c>
      <c r="I26" s="174">
        <v>0</v>
      </c>
      <c r="J26" s="174">
        <f t="shared" si="4"/>
        <v>0</v>
      </c>
      <c r="K26" s="174">
        <v>0</v>
      </c>
      <c r="L26" s="174">
        <v>0</v>
      </c>
      <c r="M26" s="174">
        <v>0</v>
      </c>
      <c r="N26" s="174">
        <v>0</v>
      </c>
      <c r="O26" s="174">
        <v>0</v>
      </c>
      <c r="P26" s="174">
        <f t="shared" si="6"/>
        <v>285600</v>
      </c>
      <c r="Q26" s="107"/>
    </row>
    <row r="27" spans="1:21" ht="37.200000000000003" customHeight="1" x14ac:dyDescent="0.35">
      <c r="A27" s="104" t="s">
        <v>136</v>
      </c>
      <c r="B27" s="64">
        <v>4082</v>
      </c>
      <c r="C27" s="104" t="s">
        <v>73</v>
      </c>
      <c r="D27" s="52" t="s">
        <v>137</v>
      </c>
      <c r="E27" s="174">
        <f t="shared" si="2"/>
        <v>311250</v>
      </c>
      <c r="F27" s="174">
        <f>168270+187880-44900</f>
        <v>311250</v>
      </c>
      <c r="G27" s="174">
        <v>0</v>
      </c>
      <c r="H27" s="174">
        <v>0</v>
      </c>
      <c r="I27" s="174">
        <v>0</v>
      </c>
      <c r="J27" s="174">
        <f t="shared" si="4"/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f t="shared" si="6"/>
        <v>311250</v>
      </c>
      <c r="Q27" s="107"/>
    </row>
    <row r="28" spans="1:21" ht="64.95" customHeight="1" x14ac:dyDescent="0.35">
      <c r="A28" s="21" t="s">
        <v>108</v>
      </c>
      <c r="B28" s="101" t="s">
        <v>109</v>
      </c>
      <c r="C28" s="21" t="s">
        <v>40</v>
      </c>
      <c r="D28" s="20" t="s">
        <v>110</v>
      </c>
      <c r="E28" s="174">
        <f t="shared" si="2"/>
        <v>44500</v>
      </c>
      <c r="F28" s="174">
        <f>51700-7200</f>
        <v>44500</v>
      </c>
      <c r="G28" s="174">
        <v>0</v>
      </c>
      <c r="H28" s="174">
        <v>0</v>
      </c>
      <c r="I28" s="174">
        <v>0</v>
      </c>
      <c r="J28" s="174">
        <f t="shared" si="4"/>
        <v>0</v>
      </c>
      <c r="K28" s="174">
        <v>0</v>
      </c>
      <c r="L28" s="174">
        <v>0</v>
      </c>
      <c r="M28" s="174">
        <v>0</v>
      </c>
      <c r="N28" s="174">
        <v>0</v>
      </c>
      <c r="O28" s="174">
        <v>0</v>
      </c>
      <c r="P28" s="174">
        <f t="shared" si="6"/>
        <v>44500</v>
      </c>
      <c r="Q28" s="107">
        <v>130102</v>
      </c>
    </row>
    <row r="29" spans="1:21" ht="37.200000000000003" customHeight="1" x14ac:dyDescent="0.35">
      <c r="A29" s="21" t="s">
        <v>111</v>
      </c>
      <c r="B29" s="101" t="s">
        <v>112</v>
      </c>
      <c r="C29" s="21" t="s">
        <v>85</v>
      </c>
      <c r="D29" s="50" t="s">
        <v>113</v>
      </c>
      <c r="E29" s="174">
        <f t="shared" si="2"/>
        <v>7215194</v>
      </c>
      <c r="F29" s="174">
        <f>6400000+2225244-9000-380200+28000-1048850</f>
        <v>7215194</v>
      </c>
      <c r="G29" s="174">
        <v>0</v>
      </c>
      <c r="H29" s="174">
        <v>2670</v>
      </c>
      <c r="I29" s="174">
        <v>0</v>
      </c>
      <c r="J29" s="174">
        <f t="shared" si="4"/>
        <v>1330550</v>
      </c>
      <c r="K29" s="174">
        <f>838700+198000+381000+9000+198000-28000-1318000+1048850</f>
        <v>1327550</v>
      </c>
      <c r="L29" s="174">
        <v>3000</v>
      </c>
      <c r="M29" s="174">
        <v>0</v>
      </c>
      <c r="N29" s="174">
        <v>0</v>
      </c>
      <c r="O29" s="174">
        <f>838700+198000+381000+9000+198000-28000-1318000+1048850</f>
        <v>1327550</v>
      </c>
      <c r="P29" s="174">
        <f t="shared" si="6"/>
        <v>8545744</v>
      </c>
      <c r="Q29" s="107">
        <v>100203</v>
      </c>
    </row>
    <row r="30" spans="1:21" ht="37.200000000000003" customHeight="1" x14ac:dyDescent="0.35">
      <c r="A30" s="21" t="s">
        <v>162</v>
      </c>
      <c r="B30" s="101" t="s">
        <v>163</v>
      </c>
      <c r="C30" s="21" t="s">
        <v>165</v>
      </c>
      <c r="D30" s="50" t="s">
        <v>164</v>
      </c>
      <c r="E30" s="174">
        <f t="shared" si="2"/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f t="shared" si="4"/>
        <v>2930</v>
      </c>
      <c r="K30" s="174">
        <v>0</v>
      </c>
      <c r="L30" s="174">
        <v>2930</v>
      </c>
      <c r="M30" s="174">
        <v>0</v>
      </c>
      <c r="N30" s="174">
        <v>0</v>
      </c>
      <c r="O30" s="174">
        <v>0</v>
      </c>
      <c r="P30" s="174">
        <f t="shared" si="6"/>
        <v>2930</v>
      </c>
      <c r="Q30" s="107"/>
    </row>
    <row r="31" spans="1:21" ht="37.200000000000003" customHeight="1" x14ac:dyDescent="0.35">
      <c r="A31" s="21" t="s">
        <v>114</v>
      </c>
      <c r="B31" s="103" t="s">
        <v>115</v>
      </c>
      <c r="C31" s="21" t="s">
        <v>116</v>
      </c>
      <c r="D31" s="72" t="s">
        <v>117</v>
      </c>
      <c r="E31" s="174">
        <f t="shared" si="2"/>
        <v>5400</v>
      </c>
      <c r="F31" s="174">
        <v>5400</v>
      </c>
      <c r="G31" s="174">
        <v>0</v>
      </c>
      <c r="H31" s="174">
        <v>0</v>
      </c>
      <c r="I31" s="174">
        <v>0</v>
      </c>
      <c r="J31" s="174">
        <f t="shared" si="4"/>
        <v>0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f t="shared" si="6"/>
        <v>5400</v>
      </c>
      <c r="Q31" s="107">
        <v>250404</v>
      </c>
    </row>
    <row r="32" spans="1:21" ht="37.200000000000003" customHeight="1" x14ac:dyDescent="0.35">
      <c r="A32" s="21" t="s">
        <v>226</v>
      </c>
      <c r="B32" s="103" t="s">
        <v>227</v>
      </c>
      <c r="C32" s="21" t="s">
        <v>228</v>
      </c>
      <c r="D32" s="181" t="s">
        <v>229</v>
      </c>
      <c r="E32" s="174">
        <f t="shared" si="2"/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f t="shared" si="4"/>
        <v>1318000</v>
      </c>
      <c r="K32" s="174">
        <v>1318000</v>
      </c>
      <c r="L32" s="174">
        <v>0</v>
      </c>
      <c r="M32" s="174">
        <v>0</v>
      </c>
      <c r="N32" s="174">
        <v>0</v>
      </c>
      <c r="O32" s="174">
        <v>1318000</v>
      </c>
      <c r="P32" s="174">
        <f t="shared" si="6"/>
        <v>1318000</v>
      </c>
      <c r="Q32" s="107"/>
    </row>
    <row r="33" spans="1:17" s="108" customFormat="1" ht="45" customHeight="1" x14ac:dyDescent="0.25">
      <c r="A33" s="21" t="s">
        <v>118</v>
      </c>
      <c r="B33" s="21"/>
      <c r="C33" s="21"/>
      <c r="D33" s="131" t="s">
        <v>35</v>
      </c>
      <c r="E33" s="174">
        <f t="shared" si="2"/>
        <v>11688985</v>
      </c>
      <c r="F33" s="174">
        <f>F34</f>
        <v>11688985</v>
      </c>
      <c r="G33" s="174">
        <f t="shared" ref="G33:I33" si="7">G34</f>
        <v>7929545</v>
      </c>
      <c r="H33" s="174">
        <f t="shared" si="7"/>
        <v>324510</v>
      </c>
      <c r="I33" s="174">
        <f t="shared" si="7"/>
        <v>0</v>
      </c>
      <c r="J33" s="174">
        <f t="shared" si="4"/>
        <v>248800</v>
      </c>
      <c r="K33" s="174">
        <f>K34</f>
        <v>0</v>
      </c>
      <c r="L33" s="174">
        <f t="shared" ref="L33:O33" si="8">L34</f>
        <v>248800</v>
      </c>
      <c r="M33" s="174">
        <f t="shared" si="8"/>
        <v>193870</v>
      </c>
      <c r="N33" s="174">
        <f t="shared" si="8"/>
        <v>7920</v>
      </c>
      <c r="O33" s="174">
        <f t="shared" si="8"/>
        <v>0</v>
      </c>
      <c r="P33" s="174">
        <f t="shared" si="6"/>
        <v>11937785</v>
      </c>
      <c r="Q33" s="107"/>
    </row>
    <row r="34" spans="1:17" s="108" customFormat="1" ht="45" customHeight="1" x14ac:dyDescent="0.25">
      <c r="A34" s="21" t="s">
        <v>119</v>
      </c>
      <c r="B34" s="21"/>
      <c r="C34" s="21"/>
      <c r="D34" s="131" t="s">
        <v>35</v>
      </c>
      <c r="E34" s="174">
        <f t="shared" si="2"/>
        <v>11688985</v>
      </c>
      <c r="F34" s="174">
        <f>SUM(F35:F37)</f>
        <v>11688985</v>
      </c>
      <c r="G34" s="174">
        <f>SUM(G35:G37)</f>
        <v>7929545</v>
      </c>
      <c r="H34" s="174">
        <f>SUM(H35:H37)</f>
        <v>324510</v>
      </c>
      <c r="I34" s="174">
        <f>SUM(I35:I37)</f>
        <v>0</v>
      </c>
      <c r="J34" s="174">
        <f t="shared" si="4"/>
        <v>248800</v>
      </c>
      <c r="K34" s="174">
        <f>SUM(K35:K37)</f>
        <v>0</v>
      </c>
      <c r="L34" s="174">
        <f>SUM(L35:L37)</f>
        <v>248800</v>
      </c>
      <c r="M34" s="174">
        <f>SUM(M35:M37)</f>
        <v>193870</v>
      </c>
      <c r="N34" s="174">
        <f>SUM(N35:N37)</f>
        <v>7920</v>
      </c>
      <c r="O34" s="174">
        <f>SUM(O35:O37)</f>
        <v>0</v>
      </c>
      <c r="P34" s="174">
        <f t="shared" si="6"/>
        <v>11937785</v>
      </c>
      <c r="Q34" s="49" t="e">
        <f>#REF!+#REF!+#REF!+#REF!+#REF!+Q36+#REF!+#REF!+#REF!+#REF!</f>
        <v>#REF!</v>
      </c>
    </row>
    <row r="35" spans="1:17" ht="64.95" customHeight="1" x14ac:dyDescent="0.35">
      <c r="A35" s="21" t="s">
        <v>120</v>
      </c>
      <c r="B35" s="21" t="s">
        <v>86</v>
      </c>
      <c r="C35" s="21" t="s">
        <v>42</v>
      </c>
      <c r="D35" s="22" t="s">
        <v>87</v>
      </c>
      <c r="E35" s="174">
        <f t="shared" si="2"/>
        <v>10501000</v>
      </c>
      <c r="F35" s="174">
        <v>10501000</v>
      </c>
      <c r="G35" s="174">
        <v>7929545</v>
      </c>
      <c r="H35" s="174">
        <v>324510</v>
      </c>
      <c r="I35" s="174">
        <v>0</v>
      </c>
      <c r="J35" s="174">
        <f t="shared" si="4"/>
        <v>248800</v>
      </c>
      <c r="K35" s="174">
        <v>0</v>
      </c>
      <c r="L35" s="174">
        <v>248800</v>
      </c>
      <c r="M35" s="174">
        <v>193870</v>
      </c>
      <c r="N35" s="174">
        <v>7920</v>
      </c>
      <c r="O35" s="174">
        <v>0</v>
      </c>
      <c r="P35" s="174">
        <f t="shared" si="6"/>
        <v>10749800</v>
      </c>
      <c r="Q35" s="107">
        <v>91204</v>
      </c>
    </row>
    <row r="36" spans="1:17" ht="79.2" customHeight="1" x14ac:dyDescent="0.35">
      <c r="A36" s="21" t="s">
        <v>121</v>
      </c>
      <c r="B36" s="21" t="s">
        <v>122</v>
      </c>
      <c r="C36" s="21" t="s">
        <v>41</v>
      </c>
      <c r="D36" s="22" t="s">
        <v>138</v>
      </c>
      <c r="E36" s="174">
        <f t="shared" si="2"/>
        <v>443140</v>
      </c>
      <c r="F36" s="174">
        <v>443140</v>
      </c>
      <c r="G36" s="174">
        <v>0</v>
      </c>
      <c r="H36" s="174">
        <v>0</v>
      </c>
      <c r="I36" s="174">
        <v>0</v>
      </c>
      <c r="J36" s="174">
        <f t="shared" si="4"/>
        <v>0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f t="shared" si="6"/>
        <v>443140</v>
      </c>
      <c r="Q36" s="49"/>
    </row>
    <row r="37" spans="1:17" ht="36.6" customHeight="1" x14ac:dyDescent="0.35">
      <c r="A37" s="21" t="s">
        <v>139</v>
      </c>
      <c r="B37" s="65">
        <v>3242</v>
      </c>
      <c r="C37" s="65">
        <v>1090</v>
      </c>
      <c r="D37" s="22" t="s">
        <v>135</v>
      </c>
      <c r="E37" s="174">
        <f t="shared" si="2"/>
        <v>744845</v>
      </c>
      <c r="F37" s="174">
        <v>744845</v>
      </c>
      <c r="G37" s="174">
        <v>0</v>
      </c>
      <c r="H37" s="174">
        <v>0</v>
      </c>
      <c r="I37" s="174">
        <v>0</v>
      </c>
      <c r="J37" s="174">
        <f t="shared" si="4"/>
        <v>0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f t="shared" si="6"/>
        <v>744845</v>
      </c>
      <c r="Q37" s="107"/>
    </row>
    <row r="38" spans="1:17" ht="37.200000000000003" customHeight="1" x14ac:dyDescent="0.35">
      <c r="A38" s="21" t="s">
        <v>217</v>
      </c>
      <c r="B38" s="65"/>
      <c r="C38" s="65"/>
      <c r="D38" s="22" t="s">
        <v>218</v>
      </c>
      <c r="E38" s="174">
        <f>E39</f>
        <v>5750</v>
      </c>
      <c r="F38" s="174">
        <f t="shared" ref="F38:O38" si="9">F39</f>
        <v>0</v>
      </c>
      <c r="G38" s="174">
        <f t="shared" si="9"/>
        <v>0</v>
      </c>
      <c r="H38" s="174">
        <f t="shared" si="9"/>
        <v>0</v>
      </c>
      <c r="I38" s="174">
        <f t="shared" si="9"/>
        <v>0</v>
      </c>
      <c r="J38" s="174">
        <f t="shared" si="9"/>
        <v>0</v>
      </c>
      <c r="K38" s="174">
        <f t="shared" si="9"/>
        <v>0</v>
      </c>
      <c r="L38" s="174">
        <f t="shared" si="9"/>
        <v>0</v>
      </c>
      <c r="M38" s="174">
        <f t="shared" si="9"/>
        <v>0</v>
      </c>
      <c r="N38" s="174">
        <f t="shared" si="9"/>
        <v>0</v>
      </c>
      <c r="O38" s="174">
        <f t="shared" si="9"/>
        <v>0</v>
      </c>
      <c r="P38" s="174">
        <f t="shared" si="6"/>
        <v>5750</v>
      </c>
      <c r="Q38" s="107"/>
    </row>
    <row r="39" spans="1:17" ht="37.200000000000003" customHeight="1" x14ac:dyDescent="0.35">
      <c r="A39" s="21" t="s">
        <v>219</v>
      </c>
      <c r="B39" s="65"/>
      <c r="C39" s="65"/>
      <c r="D39" s="22" t="s">
        <v>218</v>
      </c>
      <c r="E39" s="174">
        <f>E40</f>
        <v>5750</v>
      </c>
      <c r="F39" s="174">
        <f t="shared" ref="F39:O39" si="10">F40</f>
        <v>0</v>
      </c>
      <c r="G39" s="174">
        <f t="shared" si="10"/>
        <v>0</v>
      </c>
      <c r="H39" s="174">
        <f t="shared" si="10"/>
        <v>0</v>
      </c>
      <c r="I39" s="174">
        <f t="shared" si="10"/>
        <v>0</v>
      </c>
      <c r="J39" s="174">
        <f t="shared" si="10"/>
        <v>0</v>
      </c>
      <c r="K39" s="174">
        <f t="shared" si="10"/>
        <v>0</v>
      </c>
      <c r="L39" s="174">
        <f t="shared" si="10"/>
        <v>0</v>
      </c>
      <c r="M39" s="174">
        <f t="shared" si="10"/>
        <v>0</v>
      </c>
      <c r="N39" s="174">
        <f t="shared" si="10"/>
        <v>0</v>
      </c>
      <c r="O39" s="174">
        <f t="shared" si="10"/>
        <v>0</v>
      </c>
      <c r="P39" s="174">
        <f t="shared" si="6"/>
        <v>5750</v>
      </c>
      <c r="Q39" s="107"/>
    </row>
    <row r="40" spans="1:17" ht="37.200000000000003" customHeight="1" x14ac:dyDescent="0.35">
      <c r="A40" s="21" t="s">
        <v>220</v>
      </c>
      <c r="B40" s="65">
        <v>8700</v>
      </c>
      <c r="C40" s="21" t="s">
        <v>221</v>
      </c>
      <c r="D40" s="22" t="s">
        <v>222</v>
      </c>
      <c r="E40" s="174">
        <v>5750</v>
      </c>
      <c r="F40" s="174">
        <v>0</v>
      </c>
      <c r="G40" s="174">
        <v>0</v>
      </c>
      <c r="H40" s="174">
        <v>0</v>
      </c>
      <c r="I40" s="174">
        <v>0</v>
      </c>
      <c r="J40" s="174">
        <v>0</v>
      </c>
      <c r="K40" s="174">
        <v>0</v>
      </c>
      <c r="L40" s="174">
        <v>0</v>
      </c>
      <c r="M40" s="174">
        <v>0</v>
      </c>
      <c r="N40" s="174">
        <v>0</v>
      </c>
      <c r="O40" s="174">
        <v>0</v>
      </c>
      <c r="P40" s="174">
        <f t="shared" si="6"/>
        <v>5750</v>
      </c>
      <c r="Q40" s="107"/>
    </row>
    <row r="41" spans="1:17" ht="37.200000000000003" customHeight="1" x14ac:dyDescent="0.35">
      <c r="A41" s="21"/>
      <c r="B41" s="105"/>
      <c r="C41" s="21"/>
      <c r="D41" s="53" t="s">
        <v>159</v>
      </c>
      <c r="E41" s="174">
        <f>E14+E33+E38</f>
        <v>55353888</v>
      </c>
      <c r="F41" s="174">
        <f>F14+F33</f>
        <v>55348138</v>
      </c>
      <c r="G41" s="174">
        <f>G14+G33</f>
        <v>33839107</v>
      </c>
      <c r="H41" s="174">
        <f>H14+H33</f>
        <v>1020910</v>
      </c>
      <c r="I41" s="174">
        <f>I14+I33</f>
        <v>0</v>
      </c>
      <c r="J41" s="174">
        <f t="shared" si="4"/>
        <v>2914285</v>
      </c>
      <c r="K41" s="174">
        <f>K14+K33</f>
        <v>2659550</v>
      </c>
      <c r="L41" s="174">
        <f>L14+L33</f>
        <v>254735</v>
      </c>
      <c r="M41" s="174">
        <f>M14+M33</f>
        <v>193870</v>
      </c>
      <c r="N41" s="174">
        <f>N14+N33</f>
        <v>7920</v>
      </c>
      <c r="O41" s="174">
        <f>O14+O33</f>
        <v>2659550</v>
      </c>
      <c r="P41" s="174">
        <f t="shared" si="6"/>
        <v>58268173</v>
      </c>
      <c r="Q41" s="49"/>
    </row>
    <row r="42" spans="1:17" x14ac:dyDescent="0.35">
      <c r="A42" s="100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4" spans="1:17" ht="19.2" customHeight="1" x14ac:dyDescent="0.35"/>
    <row r="45" spans="1:17" s="125" customFormat="1" ht="25.2" x14ac:dyDescent="0.45">
      <c r="A45" s="123"/>
      <c r="B45" s="123"/>
      <c r="C45" s="124"/>
    </row>
    <row r="46" spans="1:17" x14ac:dyDescent="0.35">
      <c r="A46" s="100"/>
    </row>
    <row r="47" spans="1:17" x14ac:dyDescent="0.35">
      <c r="A47" s="100"/>
    </row>
    <row r="48" spans="1:17" x14ac:dyDescent="0.35">
      <c r="A48" s="100"/>
    </row>
    <row r="49" spans="1:1" x14ac:dyDescent="0.35">
      <c r="A49" s="100"/>
    </row>
    <row r="50" spans="1:1" x14ac:dyDescent="0.35">
      <c r="A50" s="100"/>
    </row>
    <row r="51" spans="1:1" x14ac:dyDescent="0.35">
      <c r="A51" s="100"/>
    </row>
    <row r="52" spans="1:1" x14ac:dyDescent="0.35">
      <c r="A52" s="100"/>
    </row>
    <row r="53" spans="1:1" x14ac:dyDescent="0.35">
      <c r="A53" s="100"/>
    </row>
    <row r="54" spans="1:1" x14ac:dyDescent="0.35">
      <c r="A54" s="100"/>
    </row>
    <row r="55" spans="1:1" x14ac:dyDescent="0.35">
      <c r="A55" s="100"/>
    </row>
    <row r="56" spans="1:1" x14ac:dyDescent="0.35">
      <c r="A56" s="100"/>
    </row>
    <row r="57" spans="1:1" x14ac:dyDescent="0.35">
      <c r="A57" s="100"/>
    </row>
    <row r="58" spans="1:1" x14ac:dyDescent="0.35">
      <c r="A58" s="100"/>
    </row>
    <row r="59" spans="1:1" x14ac:dyDescent="0.35">
      <c r="A59" s="100"/>
    </row>
    <row r="60" spans="1:1" x14ac:dyDescent="0.35">
      <c r="A60" s="100"/>
    </row>
    <row r="61" spans="1:1" x14ac:dyDescent="0.35">
      <c r="A61" s="100"/>
    </row>
    <row r="62" spans="1:1" x14ac:dyDescent="0.35">
      <c r="A62" s="100"/>
    </row>
    <row r="63" spans="1:1" x14ac:dyDescent="0.35">
      <c r="A63" s="100"/>
    </row>
    <row r="64" spans="1:1" x14ac:dyDescent="0.35">
      <c r="A64" s="100"/>
    </row>
    <row r="65" spans="1:1" x14ac:dyDescent="0.35">
      <c r="A65" s="100"/>
    </row>
    <row r="66" spans="1:1" x14ac:dyDescent="0.35">
      <c r="A66" s="100"/>
    </row>
    <row r="67" spans="1:1" x14ac:dyDescent="0.35">
      <c r="A67" s="100"/>
    </row>
    <row r="68" spans="1:1" x14ac:dyDescent="0.35">
      <c r="A68" s="100"/>
    </row>
    <row r="69" spans="1:1" x14ac:dyDescent="0.35">
      <c r="A69" s="100"/>
    </row>
    <row r="70" spans="1:1" x14ac:dyDescent="0.35">
      <c r="A70" s="100"/>
    </row>
    <row r="71" spans="1:1" x14ac:dyDescent="0.35">
      <c r="A71" s="100"/>
    </row>
    <row r="72" spans="1:1" x14ac:dyDescent="0.35">
      <c r="A72" s="100"/>
    </row>
    <row r="73" spans="1:1" x14ac:dyDescent="0.35">
      <c r="A73" s="100"/>
    </row>
    <row r="74" spans="1:1" x14ac:dyDescent="0.35">
      <c r="A74" s="100"/>
    </row>
    <row r="75" spans="1:1" x14ac:dyDescent="0.35">
      <c r="A75" s="100"/>
    </row>
    <row r="76" spans="1:1" x14ac:dyDescent="0.35">
      <c r="A76" s="100"/>
    </row>
    <row r="77" spans="1:1" x14ac:dyDescent="0.35">
      <c r="A77" s="100"/>
    </row>
    <row r="78" spans="1:1" x14ac:dyDescent="0.35">
      <c r="A78" s="100"/>
    </row>
    <row r="79" spans="1:1" x14ac:dyDescent="0.35">
      <c r="A79" s="100"/>
    </row>
    <row r="80" spans="1:1" x14ac:dyDescent="0.35">
      <c r="A80" s="100"/>
    </row>
    <row r="81" spans="1:1" x14ac:dyDescent="0.35">
      <c r="A81" s="100"/>
    </row>
    <row r="82" spans="1:1" x14ac:dyDescent="0.35">
      <c r="A82" s="100"/>
    </row>
    <row r="83" spans="1:1" x14ac:dyDescent="0.35">
      <c r="A83" s="100"/>
    </row>
    <row r="84" spans="1:1" x14ac:dyDescent="0.35">
      <c r="A84" s="100"/>
    </row>
    <row r="85" spans="1:1" x14ac:dyDescent="0.35">
      <c r="A85" s="100"/>
    </row>
    <row r="86" spans="1:1" x14ac:dyDescent="0.35">
      <c r="A86" s="100"/>
    </row>
    <row r="87" spans="1:1" x14ac:dyDescent="0.35">
      <c r="A87" s="100"/>
    </row>
    <row r="88" spans="1:1" x14ac:dyDescent="0.35">
      <c r="A88" s="100"/>
    </row>
    <row r="89" spans="1:1" x14ac:dyDescent="0.35">
      <c r="A89" s="100"/>
    </row>
    <row r="90" spans="1:1" x14ac:dyDescent="0.35">
      <c r="A90" s="100"/>
    </row>
    <row r="91" spans="1:1" x14ac:dyDescent="0.35">
      <c r="A91" s="100"/>
    </row>
    <row r="92" spans="1:1" x14ac:dyDescent="0.35">
      <c r="A92" s="100"/>
    </row>
    <row r="93" spans="1:1" x14ac:dyDescent="0.35">
      <c r="A93" s="100"/>
    </row>
    <row r="94" spans="1:1" x14ac:dyDescent="0.35">
      <c r="A94" s="100"/>
    </row>
    <row r="95" spans="1:1" x14ac:dyDescent="0.35">
      <c r="A95" s="100"/>
    </row>
    <row r="96" spans="1:1" x14ac:dyDescent="0.35">
      <c r="A96" s="100"/>
    </row>
    <row r="97" spans="1:1" x14ac:dyDescent="0.35">
      <c r="A97" s="100"/>
    </row>
    <row r="98" spans="1:1" x14ac:dyDescent="0.35">
      <c r="A98" s="100"/>
    </row>
    <row r="99" spans="1:1" x14ac:dyDescent="0.35">
      <c r="A99" s="100"/>
    </row>
    <row r="100" spans="1:1" x14ac:dyDescent="0.35">
      <c r="A100" s="100"/>
    </row>
    <row r="101" spans="1:1" x14ac:dyDescent="0.35">
      <c r="A101" s="100"/>
    </row>
    <row r="102" spans="1:1" x14ac:dyDescent="0.35">
      <c r="A102" s="100"/>
    </row>
    <row r="103" spans="1:1" x14ac:dyDescent="0.35">
      <c r="A103" s="100"/>
    </row>
    <row r="104" spans="1:1" x14ac:dyDescent="0.35">
      <c r="A104" s="100"/>
    </row>
    <row r="105" spans="1:1" x14ac:dyDescent="0.35">
      <c r="A105" s="100"/>
    </row>
    <row r="106" spans="1:1" x14ac:dyDescent="0.35">
      <c r="A106" s="100"/>
    </row>
    <row r="107" spans="1:1" x14ac:dyDescent="0.35">
      <c r="A107" s="100"/>
    </row>
    <row r="108" spans="1:1" x14ac:dyDescent="0.35">
      <c r="A108" s="100"/>
    </row>
    <row r="109" spans="1:1" x14ac:dyDescent="0.35">
      <c r="A109" s="100"/>
    </row>
    <row r="110" spans="1:1" x14ac:dyDescent="0.35">
      <c r="A110" s="100"/>
    </row>
    <row r="111" spans="1:1" x14ac:dyDescent="0.35">
      <c r="A111" s="100"/>
    </row>
    <row r="112" spans="1:1" x14ac:dyDescent="0.35">
      <c r="A112" s="100"/>
    </row>
    <row r="113" spans="1:1" x14ac:dyDescent="0.35">
      <c r="A113" s="100"/>
    </row>
    <row r="114" spans="1:1" x14ac:dyDescent="0.35">
      <c r="A114" s="100"/>
    </row>
    <row r="115" spans="1:1" x14ac:dyDescent="0.35">
      <c r="A115" s="100"/>
    </row>
    <row r="116" spans="1:1" x14ac:dyDescent="0.35">
      <c r="A116" s="100"/>
    </row>
    <row r="117" spans="1:1" x14ac:dyDescent="0.35">
      <c r="A117" s="100"/>
    </row>
    <row r="118" spans="1:1" x14ac:dyDescent="0.35">
      <c r="A118" s="100"/>
    </row>
    <row r="119" spans="1:1" x14ac:dyDescent="0.35">
      <c r="A119" s="100"/>
    </row>
    <row r="120" spans="1:1" x14ac:dyDescent="0.35">
      <c r="A120" s="100"/>
    </row>
    <row r="121" spans="1:1" x14ac:dyDescent="0.35">
      <c r="A121" s="100"/>
    </row>
    <row r="122" spans="1:1" x14ac:dyDescent="0.35">
      <c r="A122" s="100"/>
    </row>
    <row r="123" spans="1:1" x14ac:dyDescent="0.35">
      <c r="A123" s="100"/>
    </row>
    <row r="124" spans="1:1" x14ac:dyDescent="0.35">
      <c r="A124" s="100"/>
    </row>
    <row r="125" spans="1:1" x14ac:dyDescent="0.35">
      <c r="A125" s="100"/>
    </row>
    <row r="126" spans="1:1" x14ac:dyDescent="0.35">
      <c r="A126" s="100"/>
    </row>
    <row r="127" spans="1:1" x14ac:dyDescent="0.35">
      <c r="A127" s="100"/>
    </row>
    <row r="128" spans="1:1" x14ac:dyDescent="0.35">
      <c r="A128" s="100"/>
    </row>
    <row r="129" spans="1:1" x14ac:dyDescent="0.35">
      <c r="A129" s="100"/>
    </row>
    <row r="130" spans="1:1" x14ac:dyDescent="0.35">
      <c r="A130" s="100"/>
    </row>
    <row r="131" spans="1:1" x14ac:dyDescent="0.35">
      <c r="A131" s="100"/>
    </row>
    <row r="132" spans="1:1" x14ac:dyDescent="0.35">
      <c r="A132" s="100"/>
    </row>
    <row r="133" spans="1:1" x14ac:dyDescent="0.35">
      <c r="A133" s="100"/>
    </row>
    <row r="134" spans="1:1" x14ac:dyDescent="0.35">
      <c r="A134" s="100"/>
    </row>
    <row r="135" spans="1:1" x14ac:dyDescent="0.35">
      <c r="A135" s="100"/>
    </row>
    <row r="136" spans="1:1" x14ac:dyDescent="0.35">
      <c r="A136" s="100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BreakPreview" zoomScale="60" zoomScaleNormal="80" workbookViewId="0">
      <selection activeCell="C10" sqref="C9:G12"/>
    </sheetView>
  </sheetViews>
  <sheetFormatPr defaultColWidth="8.88671875" defaultRowHeight="18" x14ac:dyDescent="0.35"/>
  <cols>
    <col min="1" max="1" width="19.5546875" style="3" customWidth="1"/>
    <col min="2" max="2" width="35.88671875" style="3" customWidth="1"/>
    <col min="3" max="3" width="26.44140625" style="3" customWidth="1"/>
    <col min="4" max="4" width="32.88671875" style="3" customWidth="1"/>
    <col min="5" max="5" width="33.33203125" style="3" customWidth="1"/>
    <col min="6" max="6" width="34.109375" style="3" customWidth="1"/>
    <col min="7" max="7" width="18.44140625" style="3" customWidth="1"/>
    <col min="8" max="9" width="16.5546875" style="3" customWidth="1"/>
    <col min="10" max="11" width="17.88671875" style="3" customWidth="1"/>
    <col min="12" max="16384" width="8.88671875" style="3"/>
  </cols>
  <sheetData>
    <row r="1" spans="1:12" x14ac:dyDescent="0.35">
      <c r="J1" s="219" t="s">
        <v>188</v>
      </c>
      <c r="K1" s="219"/>
      <c r="L1" s="156"/>
    </row>
    <row r="2" spans="1:12" ht="18" customHeight="1" x14ac:dyDescent="0.35">
      <c r="J2" s="228" t="s">
        <v>17</v>
      </c>
      <c r="K2" s="228"/>
      <c r="L2" s="158"/>
    </row>
    <row r="3" spans="1:12" ht="18" customHeight="1" x14ac:dyDescent="0.35">
      <c r="J3" s="219" t="s">
        <v>76</v>
      </c>
      <c r="K3" s="219"/>
      <c r="L3" s="156"/>
    </row>
    <row r="4" spans="1:12" ht="18" customHeight="1" x14ac:dyDescent="0.35">
      <c r="J4" s="219" t="s">
        <v>246</v>
      </c>
      <c r="K4" s="219"/>
      <c r="L4" s="156"/>
    </row>
    <row r="6" spans="1:12" s="157" customFormat="1" ht="29.4" customHeight="1" x14ac:dyDescent="0.35">
      <c r="A6" s="223" t="s">
        <v>180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</row>
    <row r="7" spans="1:12" s="157" customFormat="1" ht="45" customHeight="1" x14ac:dyDescent="0.4">
      <c r="A7" s="220" t="s">
        <v>209</v>
      </c>
      <c r="B7" s="220"/>
      <c r="C7" s="164"/>
      <c r="D7" s="164"/>
      <c r="E7" s="164"/>
      <c r="F7" s="164"/>
      <c r="G7" s="164"/>
      <c r="H7" s="164"/>
      <c r="I7" s="164"/>
      <c r="J7" s="164"/>
      <c r="K7" s="164"/>
    </row>
    <row r="8" spans="1:12" x14ac:dyDescent="0.35">
      <c r="A8" s="171" t="s">
        <v>208</v>
      </c>
      <c r="B8" s="171"/>
      <c r="K8" s="159" t="s">
        <v>20</v>
      </c>
    </row>
    <row r="9" spans="1:12" ht="43.95" customHeight="1" x14ac:dyDescent="0.35">
      <c r="A9" s="224" t="s">
        <v>213</v>
      </c>
      <c r="B9" s="224" t="s">
        <v>181</v>
      </c>
      <c r="C9" s="221" t="s">
        <v>182</v>
      </c>
      <c r="D9" s="227"/>
      <c r="E9" s="227"/>
      <c r="F9" s="227"/>
      <c r="G9" s="222"/>
      <c r="H9" s="221" t="s">
        <v>187</v>
      </c>
      <c r="I9" s="227"/>
      <c r="J9" s="227"/>
      <c r="K9" s="222"/>
    </row>
    <row r="10" spans="1:12" ht="26.4" customHeight="1" x14ac:dyDescent="0.35">
      <c r="A10" s="225"/>
      <c r="B10" s="225"/>
      <c r="C10" s="224" t="s">
        <v>183</v>
      </c>
      <c r="D10" s="221" t="s">
        <v>184</v>
      </c>
      <c r="E10" s="227"/>
      <c r="F10" s="222"/>
      <c r="G10" s="224" t="s">
        <v>149</v>
      </c>
      <c r="H10" s="224" t="s">
        <v>183</v>
      </c>
      <c r="I10" s="221" t="s">
        <v>184</v>
      </c>
      <c r="J10" s="222"/>
      <c r="K10" s="224" t="s">
        <v>149</v>
      </c>
    </row>
    <row r="11" spans="1:12" ht="49.95" customHeight="1" x14ac:dyDescent="0.35">
      <c r="A11" s="225"/>
      <c r="B11" s="225"/>
      <c r="C11" s="226"/>
      <c r="D11" s="221" t="s">
        <v>185</v>
      </c>
      <c r="E11" s="222"/>
      <c r="F11" s="64" t="s">
        <v>186</v>
      </c>
      <c r="G11" s="225"/>
      <c r="H11" s="226"/>
      <c r="I11" s="64" t="s">
        <v>185</v>
      </c>
      <c r="J11" s="64" t="s">
        <v>186</v>
      </c>
      <c r="K11" s="225"/>
    </row>
    <row r="12" spans="1:12" ht="140.4" customHeight="1" x14ac:dyDescent="0.35">
      <c r="A12" s="226"/>
      <c r="B12" s="226"/>
      <c r="C12" s="64" t="s">
        <v>190</v>
      </c>
      <c r="D12" s="64" t="s">
        <v>191</v>
      </c>
      <c r="E12" s="64" t="s">
        <v>215</v>
      </c>
      <c r="F12" s="64" t="s">
        <v>191</v>
      </c>
      <c r="G12" s="226"/>
      <c r="H12" s="64"/>
      <c r="I12" s="64"/>
      <c r="J12" s="64"/>
      <c r="K12" s="226"/>
    </row>
    <row r="13" spans="1:12" s="71" customFormat="1" ht="13.8" x14ac:dyDescent="0.25">
      <c r="A13" s="59">
        <v>1</v>
      </c>
      <c r="B13" s="59">
        <v>2</v>
      </c>
      <c r="C13" s="59">
        <v>3</v>
      </c>
      <c r="D13" s="59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59">
        <v>10</v>
      </c>
      <c r="K13" s="59">
        <v>11</v>
      </c>
    </row>
    <row r="14" spans="1:12" ht="57" customHeight="1" x14ac:dyDescent="0.35">
      <c r="A14" s="160" t="s">
        <v>189</v>
      </c>
      <c r="B14" s="175" t="s">
        <v>214</v>
      </c>
      <c r="C14" s="173">
        <f>42465599-1696400</f>
        <v>40769199</v>
      </c>
      <c r="D14" s="173">
        <f>2413124-1048850</f>
        <v>1364274</v>
      </c>
      <c r="E14" s="173">
        <v>381000</v>
      </c>
      <c r="F14" s="173">
        <f>838700+1048850</f>
        <v>1887550</v>
      </c>
      <c r="G14" s="173">
        <f>C14+D14+E14+F14</f>
        <v>44402023</v>
      </c>
      <c r="H14" s="161">
        <v>0</v>
      </c>
      <c r="I14" s="161">
        <v>0</v>
      </c>
      <c r="J14" s="161">
        <v>0</v>
      </c>
      <c r="K14" s="161">
        <v>0</v>
      </c>
    </row>
  </sheetData>
  <mergeCells count="17">
    <mergeCell ref="J3:K3"/>
    <mergeCell ref="J4:K4"/>
    <mergeCell ref="A7:B7"/>
    <mergeCell ref="D11:E11"/>
    <mergeCell ref="J1:K1"/>
    <mergeCell ref="A6:K6"/>
    <mergeCell ref="A9:A12"/>
    <mergeCell ref="B9:B12"/>
    <mergeCell ref="C10:C11"/>
    <mergeCell ref="D10:F10"/>
    <mergeCell ref="C9:G9"/>
    <mergeCell ref="G10:G12"/>
    <mergeCell ref="H9:K9"/>
    <mergeCell ref="H10:H11"/>
    <mergeCell ref="I10:J10"/>
    <mergeCell ref="K10:K12"/>
    <mergeCell ref="J2:K2"/>
  </mergeCells>
  <pageMargins left="0.78740157480314965" right="0.78740157480314965" top="1.1811023622047245" bottom="0.43307086614173229" header="0.31496062992125984" footer="0.31496062992125984"/>
  <pageSetup paperSize="9" scale="4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="60" zoomScaleNormal="50" workbookViewId="0">
      <selection activeCell="I4" sqref="I4:K4"/>
    </sheetView>
  </sheetViews>
  <sheetFormatPr defaultRowHeight="13.2" x14ac:dyDescent="0.25"/>
  <cols>
    <col min="1" max="1" width="14.77734375" style="137" customWidth="1"/>
    <col min="2" max="2" width="14.6640625" style="137" customWidth="1"/>
    <col min="3" max="3" width="17" style="137" customWidth="1"/>
    <col min="4" max="4" width="77.5546875" style="137" bestFit="1" customWidth="1"/>
    <col min="5" max="5" width="100.44140625" style="137" customWidth="1"/>
    <col min="6" max="6" width="27.33203125" style="137" customWidth="1"/>
    <col min="7" max="7" width="24.44140625" style="137" customWidth="1"/>
    <col min="8" max="8" width="16" style="137" customWidth="1"/>
    <col min="9" max="9" width="24" style="137" customWidth="1"/>
    <col min="10" max="10" width="18.109375" style="137" customWidth="1"/>
    <col min="11" max="16384" width="8.88671875" style="137"/>
  </cols>
  <sheetData>
    <row r="1" spans="1:11" ht="27" customHeight="1" x14ac:dyDescent="0.25">
      <c r="I1" s="214" t="s">
        <v>244</v>
      </c>
      <c r="J1" s="214"/>
      <c r="K1" s="141"/>
    </row>
    <row r="2" spans="1:11" ht="27" customHeight="1" x14ac:dyDescent="0.25">
      <c r="I2" s="215" t="s">
        <v>17</v>
      </c>
      <c r="J2" s="215"/>
      <c r="K2" s="215"/>
    </row>
    <row r="3" spans="1:11" ht="27" customHeight="1" x14ac:dyDescent="0.25">
      <c r="I3" s="214" t="s">
        <v>76</v>
      </c>
      <c r="J3" s="214"/>
      <c r="K3" s="214"/>
    </row>
    <row r="4" spans="1:11" ht="27" customHeight="1" x14ac:dyDescent="0.25">
      <c r="I4" s="214" t="s">
        <v>246</v>
      </c>
      <c r="J4" s="214"/>
      <c r="K4" s="214"/>
    </row>
    <row r="7" spans="1:11" ht="60" customHeight="1" x14ac:dyDescent="0.35">
      <c r="A7" s="223" t="s">
        <v>240</v>
      </c>
      <c r="B7" s="223"/>
      <c r="C7" s="223"/>
      <c r="D7" s="223"/>
      <c r="E7" s="223"/>
      <c r="F7" s="223"/>
      <c r="G7" s="223"/>
      <c r="H7" s="223"/>
      <c r="I7" s="223"/>
      <c r="J7" s="223"/>
    </row>
    <row r="8" spans="1:11" ht="41.4" customHeight="1" x14ac:dyDescent="0.25">
      <c r="A8" s="200" t="s">
        <v>239</v>
      </c>
      <c r="B8" s="200"/>
      <c r="C8" s="200"/>
      <c r="D8" s="200"/>
      <c r="E8" s="200"/>
      <c r="F8" s="200"/>
      <c r="G8" s="200"/>
      <c r="H8" s="200"/>
      <c r="I8" s="200"/>
      <c r="J8" s="200"/>
    </row>
    <row r="9" spans="1:11" ht="58.8" customHeight="1" x14ac:dyDescent="0.35">
      <c r="A9" s="229" t="s">
        <v>209</v>
      </c>
      <c r="B9" s="229"/>
      <c r="C9" s="182"/>
      <c r="D9" s="182"/>
      <c r="E9" s="182"/>
      <c r="F9" s="183"/>
      <c r="G9" s="183"/>
      <c r="H9" s="183"/>
      <c r="I9" s="183"/>
      <c r="J9" s="183"/>
    </row>
    <row r="10" spans="1:11" ht="29.4" customHeight="1" x14ac:dyDescent="0.25">
      <c r="A10" s="192" t="s">
        <v>230</v>
      </c>
      <c r="B10" s="191"/>
      <c r="C10" s="182"/>
      <c r="D10" s="182"/>
      <c r="E10" s="182"/>
      <c r="F10" s="183"/>
      <c r="G10" s="183"/>
      <c r="H10" s="183"/>
      <c r="I10" s="183"/>
      <c r="J10" s="186" t="s">
        <v>20</v>
      </c>
    </row>
    <row r="11" spans="1:11" s="71" customFormat="1" ht="154.19999999999999" customHeight="1" x14ac:dyDescent="0.25">
      <c r="A11" s="189" t="s">
        <v>160</v>
      </c>
      <c r="B11" s="189" t="s">
        <v>231</v>
      </c>
      <c r="C11" s="189" t="s">
        <v>156</v>
      </c>
      <c r="D11" s="59" t="s">
        <v>232</v>
      </c>
      <c r="E11" s="189" t="s">
        <v>233</v>
      </c>
      <c r="F11" s="59" t="s">
        <v>234</v>
      </c>
      <c r="G11" s="59" t="s">
        <v>235</v>
      </c>
      <c r="H11" s="59" t="s">
        <v>236</v>
      </c>
      <c r="I11" s="59" t="s">
        <v>237</v>
      </c>
      <c r="J11" s="59" t="s">
        <v>238</v>
      </c>
    </row>
    <row r="12" spans="1:11" ht="16.2" customHeight="1" x14ac:dyDescent="0.25">
      <c r="A12" s="184">
        <v>1</v>
      </c>
      <c r="B12" s="184">
        <v>2</v>
      </c>
      <c r="C12" s="184">
        <v>3</v>
      </c>
      <c r="D12" s="185">
        <v>4</v>
      </c>
      <c r="E12" s="184">
        <v>5</v>
      </c>
      <c r="F12" s="185">
        <v>6</v>
      </c>
      <c r="G12" s="185">
        <v>7</v>
      </c>
      <c r="H12" s="185">
        <v>8</v>
      </c>
      <c r="I12" s="185">
        <v>9</v>
      </c>
      <c r="J12" s="185">
        <v>10</v>
      </c>
    </row>
    <row r="13" spans="1:11" ht="36" customHeight="1" x14ac:dyDescent="0.25">
      <c r="A13" s="21" t="s">
        <v>95</v>
      </c>
      <c r="B13" s="21"/>
      <c r="C13" s="21"/>
      <c r="D13" s="22" t="s">
        <v>34</v>
      </c>
      <c r="E13" s="188"/>
      <c r="F13" s="188"/>
      <c r="G13" s="188"/>
      <c r="H13" s="188"/>
      <c r="I13" s="93">
        <f>I14</f>
        <v>1318000</v>
      </c>
      <c r="J13" s="188"/>
    </row>
    <row r="14" spans="1:11" ht="36" customHeight="1" x14ac:dyDescent="0.25">
      <c r="A14" s="21" t="s">
        <v>96</v>
      </c>
      <c r="B14" s="101"/>
      <c r="C14" s="21"/>
      <c r="D14" s="22" t="s">
        <v>34</v>
      </c>
      <c r="E14" s="188"/>
      <c r="F14" s="188"/>
      <c r="G14" s="188"/>
      <c r="H14" s="188"/>
      <c r="I14" s="93">
        <f>I15</f>
        <v>1318000</v>
      </c>
      <c r="J14" s="188"/>
    </row>
    <row r="15" spans="1:11" ht="78.599999999999994" customHeight="1" x14ac:dyDescent="0.25">
      <c r="A15" s="104" t="s">
        <v>226</v>
      </c>
      <c r="B15" s="187" t="s">
        <v>227</v>
      </c>
      <c r="C15" s="104" t="s">
        <v>228</v>
      </c>
      <c r="D15" s="179" t="s">
        <v>229</v>
      </c>
      <c r="E15" s="22" t="s">
        <v>243</v>
      </c>
      <c r="F15" s="65">
        <v>2020</v>
      </c>
      <c r="G15" s="93">
        <v>1318000</v>
      </c>
      <c r="H15" s="190">
        <v>0</v>
      </c>
      <c r="I15" s="93">
        <v>1318000</v>
      </c>
      <c r="J15" s="190">
        <v>100</v>
      </c>
    </row>
    <row r="16" spans="1:11" ht="72.599999999999994" customHeight="1" x14ac:dyDescent="0.25">
      <c r="A16" s="104"/>
      <c r="B16" s="187"/>
      <c r="C16" s="104"/>
      <c r="D16" s="22" t="s">
        <v>242</v>
      </c>
      <c r="E16" s="188"/>
      <c r="F16" s="188"/>
      <c r="G16" s="93">
        <f>G15</f>
        <v>1318000</v>
      </c>
      <c r="H16" s="188"/>
      <c r="I16" s="93">
        <f>I15</f>
        <v>1318000</v>
      </c>
      <c r="J16" s="188"/>
    </row>
    <row r="17" spans="1:10" ht="33.6" customHeight="1" x14ac:dyDescent="0.25">
      <c r="A17" s="188"/>
      <c r="B17" s="188"/>
      <c r="C17" s="188"/>
      <c r="D17" s="72" t="s">
        <v>241</v>
      </c>
      <c r="E17" s="188"/>
      <c r="F17" s="188"/>
      <c r="G17" s="188"/>
      <c r="H17" s="188"/>
      <c r="I17" s="93">
        <f>I13</f>
        <v>1318000</v>
      </c>
      <c r="J17" s="188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zoomScale="64" zoomScaleNormal="75" zoomScaleSheetLayoutView="64" workbookViewId="0">
      <selection activeCell="D8" sqref="D8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8" t="s">
        <v>201</v>
      </c>
      <c r="I1" s="78"/>
      <c r="J1" s="79"/>
      <c r="K1" s="79"/>
    </row>
    <row r="2" spans="1:11" s="29" customFormat="1" ht="26.1" customHeight="1" x14ac:dyDescent="0.35">
      <c r="H2" s="233" t="s">
        <v>17</v>
      </c>
      <c r="I2" s="233"/>
      <c r="J2" s="233"/>
      <c r="K2" s="233"/>
    </row>
    <row r="3" spans="1:11" s="29" customFormat="1" ht="26.1" customHeight="1" x14ac:dyDescent="0.4">
      <c r="H3" s="78" t="s">
        <v>76</v>
      </c>
      <c r="I3" s="78"/>
      <c r="J3" s="78"/>
      <c r="K3" s="79"/>
    </row>
    <row r="4" spans="1:11" s="29" customFormat="1" ht="26.1" customHeight="1" x14ac:dyDescent="0.4">
      <c r="H4" s="80" t="s">
        <v>247</v>
      </c>
      <c r="I4" s="80"/>
      <c r="J4" s="80"/>
      <c r="K4" s="79"/>
    </row>
    <row r="5" spans="1:11" x14ac:dyDescent="0.35">
      <c r="H5" s="36"/>
      <c r="I5" s="36"/>
      <c r="J5" s="36"/>
    </row>
    <row r="6" spans="1:11" s="73" customFormat="1" ht="30.6" customHeight="1" x14ac:dyDescent="0.35">
      <c r="A6" s="231" t="s">
        <v>43</v>
      </c>
      <c r="B6" s="232"/>
      <c r="C6" s="232"/>
      <c r="D6" s="232"/>
      <c r="E6" s="232"/>
      <c r="F6" s="232"/>
      <c r="G6" s="232"/>
      <c r="H6" s="232"/>
      <c r="I6" s="232"/>
      <c r="J6" s="232"/>
    </row>
    <row r="7" spans="1:11" s="73" customFormat="1" ht="27" customHeight="1" x14ac:dyDescent="0.35">
      <c r="A7" s="230" t="s">
        <v>193</v>
      </c>
      <c r="B7" s="230"/>
      <c r="C7" s="230"/>
      <c r="D7" s="230"/>
      <c r="E7" s="230"/>
      <c r="F7" s="230"/>
      <c r="G7" s="230"/>
      <c r="H7" s="230"/>
      <c r="I7" s="230"/>
      <c r="J7" s="230"/>
    </row>
    <row r="8" spans="1:11" s="73" customFormat="1" ht="49.8" customHeight="1" x14ac:dyDescent="0.4">
      <c r="A8" s="220" t="s">
        <v>209</v>
      </c>
      <c r="B8" s="220"/>
      <c r="C8" s="165"/>
      <c r="D8" s="165"/>
      <c r="E8" s="165"/>
      <c r="F8" s="165"/>
      <c r="G8" s="165"/>
      <c r="H8" s="165"/>
      <c r="I8" s="165"/>
      <c r="J8" s="165"/>
    </row>
    <row r="9" spans="1:11" s="60" customFormat="1" ht="22.8" customHeight="1" x14ac:dyDescent="0.35">
      <c r="A9" s="171" t="s">
        <v>208</v>
      </c>
      <c r="B9" s="171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71" customFormat="1" ht="118.2" customHeight="1" x14ac:dyDescent="0.25">
      <c r="A10" s="212" t="s">
        <v>160</v>
      </c>
      <c r="B10" s="212" t="s">
        <v>211</v>
      </c>
      <c r="C10" s="212" t="s">
        <v>156</v>
      </c>
      <c r="D10" s="212" t="s">
        <v>212</v>
      </c>
      <c r="E10" s="234" t="s">
        <v>161</v>
      </c>
      <c r="F10" s="234" t="s">
        <v>216</v>
      </c>
      <c r="G10" s="236" t="s">
        <v>148</v>
      </c>
      <c r="H10" s="234" t="s">
        <v>2</v>
      </c>
      <c r="I10" s="238" t="s">
        <v>3</v>
      </c>
      <c r="J10" s="239"/>
    </row>
    <row r="11" spans="1:11" s="71" customFormat="1" ht="118.2" customHeight="1" x14ac:dyDescent="0.25">
      <c r="A11" s="213"/>
      <c r="B11" s="213"/>
      <c r="C11" s="213"/>
      <c r="D11" s="213"/>
      <c r="E11" s="235"/>
      <c r="F11" s="235"/>
      <c r="G11" s="237"/>
      <c r="H11" s="235"/>
      <c r="I11" s="59" t="s">
        <v>149</v>
      </c>
      <c r="J11" s="59" t="s">
        <v>150</v>
      </c>
    </row>
    <row r="12" spans="1:11" s="113" customFormat="1" ht="18.600000000000001" customHeight="1" x14ac:dyDescent="0.2">
      <c r="A12" s="114">
        <v>1</v>
      </c>
      <c r="B12" s="114">
        <v>2</v>
      </c>
      <c r="C12" s="114">
        <v>3</v>
      </c>
      <c r="D12" s="115">
        <v>4</v>
      </c>
      <c r="E12" s="116">
        <v>5</v>
      </c>
      <c r="F12" s="116">
        <v>6</v>
      </c>
      <c r="G12" s="114">
        <v>7</v>
      </c>
      <c r="H12" s="116">
        <v>8</v>
      </c>
      <c r="I12" s="116">
        <v>9</v>
      </c>
      <c r="J12" s="116">
        <v>10</v>
      </c>
    </row>
    <row r="13" spans="1:11" s="71" customFormat="1" ht="64.95" customHeight="1" x14ac:dyDescent="0.25">
      <c r="A13" s="128"/>
      <c r="B13" s="128"/>
      <c r="C13" s="128"/>
      <c r="D13" s="128"/>
      <c r="E13" s="67" t="s">
        <v>192</v>
      </c>
      <c r="F13" s="67" t="s">
        <v>202</v>
      </c>
      <c r="G13" s="176">
        <f>H13+I13</f>
        <v>1121693</v>
      </c>
      <c r="H13" s="177">
        <f>H14+H18</f>
        <v>1121693</v>
      </c>
      <c r="I13" s="177">
        <f t="shared" ref="I13:J13" si="0">I14+I18</f>
        <v>0</v>
      </c>
      <c r="J13" s="177">
        <f t="shared" si="0"/>
        <v>0</v>
      </c>
    </row>
    <row r="14" spans="1:11" s="71" customFormat="1" ht="34.200000000000003" customHeight="1" x14ac:dyDescent="0.25">
      <c r="A14" s="21" t="s">
        <v>95</v>
      </c>
      <c r="B14" s="21"/>
      <c r="C14" s="21"/>
      <c r="D14" s="22" t="s">
        <v>34</v>
      </c>
      <c r="E14" s="64"/>
      <c r="F14" s="64"/>
      <c r="G14" s="176">
        <f>H14+I14</f>
        <v>376848</v>
      </c>
      <c r="H14" s="177">
        <f>H15</f>
        <v>376848</v>
      </c>
      <c r="I14" s="177">
        <f t="shared" ref="I14:I41" si="1">J14</f>
        <v>0</v>
      </c>
      <c r="J14" s="93">
        <v>0</v>
      </c>
    </row>
    <row r="15" spans="1:11" ht="34.200000000000003" customHeight="1" x14ac:dyDescent="0.35">
      <c r="A15" s="21" t="s">
        <v>96</v>
      </c>
      <c r="B15" s="101"/>
      <c r="C15" s="21"/>
      <c r="D15" s="22" t="s">
        <v>34</v>
      </c>
      <c r="E15" s="48"/>
      <c r="F15" s="48"/>
      <c r="G15" s="176">
        <f t="shared" ref="G15:G42" si="2">H15+I15</f>
        <v>376848</v>
      </c>
      <c r="H15" s="177">
        <f>H16+H17</f>
        <v>376848</v>
      </c>
      <c r="I15" s="177">
        <f t="shared" si="1"/>
        <v>0</v>
      </c>
      <c r="J15" s="93">
        <v>0</v>
      </c>
    </row>
    <row r="16" spans="1:11" ht="34.200000000000003" customHeight="1" x14ac:dyDescent="0.35">
      <c r="A16" s="104" t="s">
        <v>132</v>
      </c>
      <c r="B16" s="104" t="s">
        <v>133</v>
      </c>
      <c r="C16" s="104" t="s">
        <v>74</v>
      </c>
      <c r="D16" s="22" t="s">
        <v>75</v>
      </c>
      <c r="E16" s="48"/>
      <c r="F16" s="48"/>
      <c r="G16" s="176">
        <f t="shared" si="2"/>
        <v>91248</v>
      </c>
      <c r="H16" s="177">
        <f>144055-52807</f>
        <v>91248</v>
      </c>
      <c r="I16" s="177">
        <f t="shared" si="1"/>
        <v>0</v>
      </c>
      <c r="J16" s="93">
        <v>0</v>
      </c>
    </row>
    <row r="17" spans="1:10" ht="45.6" customHeight="1" x14ac:dyDescent="0.35">
      <c r="A17" s="104" t="s">
        <v>134</v>
      </c>
      <c r="B17" s="64">
        <v>3242</v>
      </c>
      <c r="C17" s="64">
        <v>1090</v>
      </c>
      <c r="D17" s="52" t="s">
        <v>135</v>
      </c>
      <c r="E17" s="48"/>
      <c r="F17" s="48"/>
      <c r="G17" s="176">
        <f t="shared" si="2"/>
        <v>285600</v>
      </c>
      <c r="H17" s="177">
        <v>285600</v>
      </c>
      <c r="I17" s="177">
        <f t="shared" si="1"/>
        <v>0</v>
      </c>
      <c r="J17" s="93">
        <v>0</v>
      </c>
    </row>
    <row r="18" spans="1:10" s="108" customFormat="1" ht="45.6" customHeight="1" x14ac:dyDescent="0.25">
      <c r="A18" s="21" t="s">
        <v>118</v>
      </c>
      <c r="B18" s="21"/>
      <c r="C18" s="21"/>
      <c r="D18" s="131" t="s">
        <v>35</v>
      </c>
      <c r="E18" s="72"/>
      <c r="F18" s="72"/>
      <c r="G18" s="176">
        <f t="shared" si="2"/>
        <v>744845</v>
      </c>
      <c r="H18" s="93">
        <f>H19</f>
        <v>744845</v>
      </c>
      <c r="I18" s="93">
        <f t="shared" ref="I18:J19" si="3">I19</f>
        <v>0</v>
      </c>
      <c r="J18" s="93">
        <f t="shared" si="3"/>
        <v>0</v>
      </c>
    </row>
    <row r="19" spans="1:10" s="108" customFormat="1" ht="45.6" customHeight="1" x14ac:dyDescent="0.25">
      <c r="A19" s="21" t="s">
        <v>119</v>
      </c>
      <c r="B19" s="21"/>
      <c r="C19" s="21"/>
      <c r="D19" s="131" t="s">
        <v>35</v>
      </c>
      <c r="E19" s="64"/>
      <c r="F19" s="64"/>
      <c r="G19" s="176">
        <f t="shared" si="2"/>
        <v>744845</v>
      </c>
      <c r="H19" s="93">
        <f>H20</f>
        <v>744845</v>
      </c>
      <c r="I19" s="93">
        <f t="shared" si="3"/>
        <v>0</v>
      </c>
      <c r="J19" s="93">
        <f t="shared" si="3"/>
        <v>0</v>
      </c>
    </row>
    <row r="20" spans="1:10" ht="45.6" customHeight="1" x14ac:dyDescent="0.35">
      <c r="A20" s="104" t="s">
        <v>139</v>
      </c>
      <c r="B20" s="64">
        <v>3242</v>
      </c>
      <c r="C20" s="64">
        <v>1090</v>
      </c>
      <c r="D20" s="52" t="s">
        <v>135</v>
      </c>
      <c r="E20" s="48"/>
      <c r="F20" s="48"/>
      <c r="G20" s="176">
        <f t="shared" si="2"/>
        <v>744845</v>
      </c>
      <c r="H20" s="177">
        <v>744845</v>
      </c>
      <c r="I20" s="177">
        <f t="shared" si="1"/>
        <v>0</v>
      </c>
      <c r="J20" s="93">
        <v>0</v>
      </c>
    </row>
    <row r="21" spans="1:10" ht="64.95" customHeight="1" x14ac:dyDescent="0.35">
      <c r="A21" s="21" t="s">
        <v>95</v>
      </c>
      <c r="B21" s="21"/>
      <c r="C21" s="21"/>
      <c r="D21" s="22" t="s">
        <v>34</v>
      </c>
      <c r="E21" s="67" t="s">
        <v>194</v>
      </c>
      <c r="F21" s="67" t="s">
        <v>203</v>
      </c>
      <c r="G21" s="176">
        <f t="shared" si="2"/>
        <v>74000</v>
      </c>
      <c r="H21" s="93">
        <f>H22</f>
        <v>74000</v>
      </c>
      <c r="I21" s="177">
        <f t="shared" si="1"/>
        <v>0</v>
      </c>
      <c r="J21" s="93">
        <v>0</v>
      </c>
    </row>
    <row r="22" spans="1:10" ht="34.200000000000003" customHeight="1" x14ac:dyDescent="0.35">
      <c r="A22" s="21" t="s">
        <v>96</v>
      </c>
      <c r="B22" s="101"/>
      <c r="C22" s="21"/>
      <c r="D22" s="22" t="s">
        <v>34</v>
      </c>
      <c r="E22" s="67"/>
      <c r="F22" s="67"/>
      <c r="G22" s="176">
        <f t="shared" si="2"/>
        <v>74000</v>
      </c>
      <c r="H22" s="93">
        <f>H23+H24</f>
        <v>74000</v>
      </c>
      <c r="I22" s="177">
        <f t="shared" si="1"/>
        <v>0</v>
      </c>
      <c r="J22" s="93">
        <v>0</v>
      </c>
    </row>
    <row r="23" spans="1:10" ht="45" customHeight="1" x14ac:dyDescent="0.35">
      <c r="A23" s="21" t="s">
        <v>100</v>
      </c>
      <c r="B23" s="102" t="s">
        <v>81</v>
      </c>
      <c r="C23" s="21" t="s">
        <v>39</v>
      </c>
      <c r="D23" s="106" t="s">
        <v>80</v>
      </c>
      <c r="E23" s="67"/>
      <c r="F23" s="67"/>
      <c r="G23" s="176">
        <f t="shared" si="2"/>
        <v>38000</v>
      </c>
      <c r="H23" s="177">
        <f>53000-8000-7000</f>
        <v>38000</v>
      </c>
      <c r="I23" s="177">
        <f t="shared" si="1"/>
        <v>0</v>
      </c>
      <c r="J23" s="93">
        <v>0</v>
      </c>
    </row>
    <row r="24" spans="1:10" ht="83.4" customHeight="1" x14ac:dyDescent="0.35">
      <c r="A24" s="21" t="s">
        <v>157</v>
      </c>
      <c r="B24" s="65">
        <v>3140</v>
      </c>
      <c r="C24" s="65">
        <v>1040</v>
      </c>
      <c r="D24" s="22" t="s">
        <v>158</v>
      </c>
      <c r="E24" s="48"/>
      <c r="F24" s="48"/>
      <c r="G24" s="176">
        <f>H24+I24</f>
        <v>36000</v>
      </c>
      <c r="H24" s="177">
        <v>36000</v>
      </c>
      <c r="I24" s="177">
        <f>J24</f>
        <v>0</v>
      </c>
      <c r="J24" s="93">
        <v>0</v>
      </c>
    </row>
    <row r="25" spans="1:10" ht="64.95" customHeight="1" x14ac:dyDescent="0.35">
      <c r="A25" s="21" t="s">
        <v>95</v>
      </c>
      <c r="B25" s="21"/>
      <c r="C25" s="21"/>
      <c r="D25" s="22" t="s">
        <v>34</v>
      </c>
      <c r="E25" s="64" t="s">
        <v>195</v>
      </c>
      <c r="F25" s="64" t="s">
        <v>204</v>
      </c>
      <c r="G25" s="176">
        <f t="shared" si="2"/>
        <v>99199</v>
      </c>
      <c r="H25" s="177">
        <f>H26</f>
        <v>99199</v>
      </c>
      <c r="I25" s="177">
        <f t="shared" ref="I25:J25" si="4">I26</f>
        <v>0</v>
      </c>
      <c r="J25" s="177">
        <f t="shared" si="4"/>
        <v>0</v>
      </c>
    </row>
    <row r="26" spans="1:10" ht="34.200000000000003" customHeight="1" x14ac:dyDescent="0.35">
      <c r="A26" s="21" t="s">
        <v>96</v>
      </c>
      <c r="B26" s="101"/>
      <c r="C26" s="21"/>
      <c r="D26" s="22" t="s">
        <v>34</v>
      </c>
      <c r="E26" s="64"/>
      <c r="F26" s="64"/>
      <c r="G26" s="176">
        <f t="shared" si="2"/>
        <v>99199</v>
      </c>
      <c r="H26" s="177">
        <f>H27+H28+H29+H30</f>
        <v>99199</v>
      </c>
      <c r="I26" s="177">
        <f t="shared" si="1"/>
        <v>0</v>
      </c>
      <c r="J26" s="93">
        <v>0</v>
      </c>
    </row>
    <row r="27" spans="1:10" ht="40.200000000000003" customHeight="1" x14ac:dyDescent="0.35">
      <c r="A27" s="21" t="s">
        <v>100</v>
      </c>
      <c r="B27" s="102" t="s">
        <v>81</v>
      </c>
      <c r="C27" s="21" t="s">
        <v>39</v>
      </c>
      <c r="D27" s="106" t="s">
        <v>80</v>
      </c>
      <c r="E27" s="67"/>
      <c r="F27" s="67"/>
      <c r="G27" s="176">
        <f t="shared" ref="G27" si="5">H27+I27</f>
        <v>44199</v>
      </c>
      <c r="H27" s="177">
        <f>51599-7400</f>
        <v>44199</v>
      </c>
      <c r="I27" s="177">
        <f t="shared" ref="I27" si="6">J27</f>
        <v>0</v>
      </c>
      <c r="J27" s="93">
        <v>0</v>
      </c>
    </row>
    <row r="28" spans="1:10" ht="45" customHeight="1" x14ac:dyDescent="0.35">
      <c r="A28" s="21" t="s">
        <v>103</v>
      </c>
      <c r="B28" s="21" t="s">
        <v>105</v>
      </c>
      <c r="C28" s="21" t="s">
        <v>39</v>
      </c>
      <c r="D28" s="106" t="s">
        <v>83</v>
      </c>
      <c r="E28" s="48"/>
      <c r="F28" s="48"/>
      <c r="G28" s="176">
        <f t="shared" si="2"/>
        <v>3000</v>
      </c>
      <c r="H28" s="177">
        <f>12000-3000-6000</f>
        <v>3000</v>
      </c>
      <c r="I28" s="177">
        <v>0</v>
      </c>
      <c r="J28" s="93">
        <v>0</v>
      </c>
    </row>
    <row r="29" spans="1:10" ht="34.200000000000003" customHeight="1" x14ac:dyDescent="0.35">
      <c r="A29" s="21" t="s">
        <v>104</v>
      </c>
      <c r="B29" s="21" t="s">
        <v>106</v>
      </c>
      <c r="C29" s="21" t="s">
        <v>39</v>
      </c>
      <c r="D29" s="106" t="s">
        <v>84</v>
      </c>
      <c r="E29" s="48"/>
      <c r="F29" s="48"/>
      <c r="G29" s="176">
        <f t="shared" si="2"/>
        <v>33000</v>
      </c>
      <c r="H29" s="177">
        <v>33000</v>
      </c>
      <c r="I29" s="177">
        <f t="shared" si="1"/>
        <v>0</v>
      </c>
      <c r="J29" s="93">
        <v>0</v>
      </c>
    </row>
    <row r="30" spans="1:10" ht="45" customHeight="1" x14ac:dyDescent="0.35">
      <c r="A30" s="21" t="s">
        <v>178</v>
      </c>
      <c r="B30" s="65">
        <v>3131</v>
      </c>
      <c r="C30" s="65">
        <v>1040</v>
      </c>
      <c r="D30" s="117" t="s">
        <v>179</v>
      </c>
      <c r="E30" s="64"/>
      <c r="F30" s="64"/>
      <c r="G30" s="176">
        <f t="shared" si="2"/>
        <v>19000</v>
      </c>
      <c r="H30" s="177">
        <f>29800-10800</f>
        <v>19000</v>
      </c>
      <c r="I30" s="177">
        <f t="shared" si="1"/>
        <v>0</v>
      </c>
      <c r="J30" s="93">
        <v>0</v>
      </c>
    </row>
    <row r="31" spans="1:10" ht="64.95" customHeight="1" x14ac:dyDescent="0.35">
      <c r="A31" s="21" t="s">
        <v>95</v>
      </c>
      <c r="B31" s="21"/>
      <c r="C31" s="21"/>
      <c r="D31" s="22" t="s">
        <v>34</v>
      </c>
      <c r="E31" s="64" t="s">
        <v>196</v>
      </c>
      <c r="F31" s="64" t="s">
        <v>205</v>
      </c>
      <c r="G31" s="176">
        <f t="shared" si="2"/>
        <v>311250</v>
      </c>
      <c r="H31" s="177">
        <f>H32</f>
        <v>311250</v>
      </c>
      <c r="I31" s="177">
        <f t="shared" ref="I31:J32" si="7">I32</f>
        <v>0</v>
      </c>
      <c r="J31" s="177">
        <f t="shared" si="7"/>
        <v>0</v>
      </c>
    </row>
    <row r="32" spans="1:10" ht="34.200000000000003" customHeight="1" x14ac:dyDescent="0.35">
      <c r="A32" s="21" t="s">
        <v>96</v>
      </c>
      <c r="B32" s="101"/>
      <c r="C32" s="21"/>
      <c r="D32" s="22" t="s">
        <v>34</v>
      </c>
      <c r="E32" s="64"/>
      <c r="F32" s="64"/>
      <c r="G32" s="176">
        <f t="shared" si="2"/>
        <v>311250</v>
      </c>
      <c r="H32" s="177">
        <f>H33</f>
        <v>311250</v>
      </c>
      <c r="I32" s="177">
        <f t="shared" si="7"/>
        <v>0</v>
      </c>
      <c r="J32" s="177">
        <f t="shared" si="7"/>
        <v>0</v>
      </c>
    </row>
    <row r="33" spans="1:10" ht="34.200000000000003" customHeight="1" x14ac:dyDescent="0.35">
      <c r="A33" s="104" t="s">
        <v>136</v>
      </c>
      <c r="B33" s="64">
        <v>4082</v>
      </c>
      <c r="C33" s="104" t="s">
        <v>73</v>
      </c>
      <c r="D33" s="52" t="s">
        <v>137</v>
      </c>
      <c r="E33" s="64"/>
      <c r="F33" s="64"/>
      <c r="G33" s="176">
        <f t="shared" si="2"/>
        <v>311250</v>
      </c>
      <c r="H33" s="177">
        <f>168270+187880-44900</f>
        <v>311250</v>
      </c>
      <c r="I33" s="177">
        <f t="shared" si="1"/>
        <v>0</v>
      </c>
      <c r="J33" s="93">
        <v>0</v>
      </c>
    </row>
    <row r="34" spans="1:10" ht="64.95" customHeight="1" x14ac:dyDescent="0.35">
      <c r="A34" s="21" t="s">
        <v>95</v>
      </c>
      <c r="B34" s="21"/>
      <c r="C34" s="21"/>
      <c r="D34" s="22" t="s">
        <v>34</v>
      </c>
      <c r="E34" s="64" t="s">
        <v>197</v>
      </c>
      <c r="F34" s="64" t="s">
        <v>206</v>
      </c>
      <c r="G34" s="176">
        <f t="shared" si="2"/>
        <v>44500</v>
      </c>
      <c r="H34" s="177">
        <f>H35</f>
        <v>44500</v>
      </c>
      <c r="I34" s="177">
        <f t="shared" ref="I34:J35" si="8">I35</f>
        <v>0</v>
      </c>
      <c r="J34" s="177">
        <f t="shared" si="8"/>
        <v>0</v>
      </c>
    </row>
    <row r="35" spans="1:10" ht="34.200000000000003" customHeight="1" x14ac:dyDescent="0.35">
      <c r="A35" s="21" t="s">
        <v>96</v>
      </c>
      <c r="B35" s="101"/>
      <c r="C35" s="21"/>
      <c r="D35" s="22" t="s">
        <v>34</v>
      </c>
      <c r="E35" s="64"/>
      <c r="F35" s="64"/>
      <c r="G35" s="176">
        <f t="shared" si="2"/>
        <v>44500</v>
      </c>
      <c r="H35" s="177">
        <f>H36</f>
        <v>44500</v>
      </c>
      <c r="I35" s="177">
        <f t="shared" si="8"/>
        <v>0</v>
      </c>
      <c r="J35" s="177">
        <f t="shared" si="8"/>
        <v>0</v>
      </c>
    </row>
    <row r="36" spans="1:10" ht="64.95" customHeight="1" x14ac:dyDescent="0.35">
      <c r="A36" s="21" t="s">
        <v>108</v>
      </c>
      <c r="B36" s="101" t="s">
        <v>109</v>
      </c>
      <c r="C36" s="21" t="s">
        <v>40</v>
      </c>
      <c r="D36" s="106" t="s">
        <v>110</v>
      </c>
      <c r="E36" s="129"/>
      <c r="F36" s="146"/>
      <c r="G36" s="176">
        <f t="shared" si="2"/>
        <v>44500</v>
      </c>
      <c r="H36" s="177">
        <f>51700-7200</f>
        <v>44500</v>
      </c>
      <c r="I36" s="177">
        <f t="shared" si="1"/>
        <v>0</v>
      </c>
      <c r="J36" s="93">
        <v>0</v>
      </c>
    </row>
    <row r="37" spans="1:10" ht="85.95" customHeight="1" x14ac:dyDescent="0.35">
      <c r="A37" s="21" t="s">
        <v>95</v>
      </c>
      <c r="B37" s="21"/>
      <c r="C37" s="21"/>
      <c r="D37" s="22" t="s">
        <v>34</v>
      </c>
      <c r="E37" s="68" t="s">
        <v>198</v>
      </c>
      <c r="F37" s="68" t="s">
        <v>207</v>
      </c>
      <c r="G37" s="176">
        <f t="shared" si="2"/>
        <v>9866144</v>
      </c>
      <c r="H37" s="177">
        <f>H38</f>
        <v>7220594</v>
      </c>
      <c r="I37" s="177">
        <f t="shared" ref="I37:J37" si="9">I38</f>
        <v>2645550</v>
      </c>
      <c r="J37" s="177">
        <f t="shared" si="9"/>
        <v>2645550</v>
      </c>
    </row>
    <row r="38" spans="1:10" ht="34.200000000000003" customHeight="1" x14ac:dyDescent="0.35">
      <c r="A38" s="21" t="s">
        <v>96</v>
      </c>
      <c r="B38" s="101"/>
      <c r="C38" s="21"/>
      <c r="D38" s="22" t="s">
        <v>34</v>
      </c>
      <c r="E38" s="68"/>
      <c r="F38" s="68"/>
      <c r="G38" s="176">
        <f t="shared" si="2"/>
        <v>9866144</v>
      </c>
      <c r="H38" s="177">
        <f>H39+H40+H41</f>
        <v>7220594</v>
      </c>
      <c r="I38" s="177">
        <f t="shared" ref="I38:J38" si="10">I39+I40+I41</f>
        <v>2645550</v>
      </c>
      <c r="J38" s="177">
        <f t="shared" si="10"/>
        <v>2645550</v>
      </c>
    </row>
    <row r="39" spans="1:10" ht="34.200000000000003" customHeight="1" x14ac:dyDescent="0.35">
      <c r="A39" s="21" t="s">
        <v>111</v>
      </c>
      <c r="B39" s="101" t="s">
        <v>112</v>
      </c>
      <c r="C39" s="21" t="s">
        <v>85</v>
      </c>
      <c r="D39" s="50" t="s">
        <v>113</v>
      </c>
      <c r="E39" s="68"/>
      <c r="F39" s="68"/>
      <c r="G39" s="176">
        <f t="shared" si="2"/>
        <v>8542744</v>
      </c>
      <c r="H39" s="177">
        <f>6400000+1816790+408454-9000-1048850-380200+28000</f>
        <v>7215194</v>
      </c>
      <c r="I39" s="177">
        <f t="shared" si="1"/>
        <v>1327550</v>
      </c>
      <c r="J39" s="93">
        <f>838700+198000+9000+381000+198000+1048850-28000-1318000</f>
        <v>1327550</v>
      </c>
    </row>
    <row r="40" spans="1:10" ht="34.200000000000003" customHeight="1" x14ac:dyDescent="0.35">
      <c r="A40" s="21" t="s">
        <v>114</v>
      </c>
      <c r="B40" s="103" t="s">
        <v>115</v>
      </c>
      <c r="C40" s="21" t="s">
        <v>116</v>
      </c>
      <c r="D40" s="72" t="s">
        <v>117</v>
      </c>
      <c r="E40" s="48"/>
      <c r="F40" s="48"/>
      <c r="G40" s="176">
        <f t="shared" si="2"/>
        <v>5400</v>
      </c>
      <c r="H40" s="177">
        <v>5400</v>
      </c>
      <c r="I40" s="177">
        <f t="shared" si="1"/>
        <v>0</v>
      </c>
      <c r="J40" s="93">
        <v>0</v>
      </c>
    </row>
    <row r="41" spans="1:10" ht="34.200000000000003" customHeight="1" x14ac:dyDescent="0.35">
      <c r="A41" s="21" t="s">
        <v>226</v>
      </c>
      <c r="B41" s="103" t="s">
        <v>227</v>
      </c>
      <c r="C41" s="21" t="s">
        <v>228</v>
      </c>
      <c r="D41" s="181" t="s">
        <v>229</v>
      </c>
      <c r="E41" s="48"/>
      <c r="F41" s="48"/>
      <c r="G41" s="176">
        <f t="shared" si="2"/>
        <v>1318000</v>
      </c>
      <c r="H41" s="177">
        <v>0</v>
      </c>
      <c r="I41" s="177">
        <f t="shared" si="1"/>
        <v>1318000</v>
      </c>
      <c r="J41" s="93">
        <v>1318000</v>
      </c>
    </row>
    <row r="42" spans="1:10" ht="34.200000000000003" customHeight="1" x14ac:dyDescent="0.35">
      <c r="A42" s="48"/>
      <c r="B42" s="48"/>
      <c r="C42" s="48"/>
      <c r="D42" s="70" t="s">
        <v>44</v>
      </c>
      <c r="E42" s="48"/>
      <c r="F42" s="48"/>
      <c r="G42" s="176">
        <f t="shared" si="2"/>
        <v>11516786</v>
      </c>
      <c r="H42" s="93">
        <f>H13+H21+H25+H31+H34+H37</f>
        <v>8871236</v>
      </c>
      <c r="I42" s="93">
        <f>I13+I21+I25+I31+I34+I37</f>
        <v>2645550</v>
      </c>
      <c r="J42" s="93">
        <f>J13+J21+J25+J31+J34+J37</f>
        <v>2645550</v>
      </c>
    </row>
    <row r="43" spans="1:10" x14ac:dyDescent="0.35">
      <c r="I43" s="69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="60" zoomScaleNormal="57" workbookViewId="0">
      <selection activeCell="C8" sqref="C8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4" customFormat="1" ht="21.75" customHeight="1" x14ac:dyDescent="0.4">
      <c r="F1" s="95"/>
      <c r="G1" s="95"/>
      <c r="I1" s="78"/>
      <c r="J1" s="120" t="s">
        <v>245</v>
      </c>
      <c r="K1" s="78"/>
      <c r="L1" s="120"/>
    </row>
    <row r="2" spans="1:12" s="94" customFormat="1" ht="21" customHeight="1" x14ac:dyDescent="0.4">
      <c r="F2" s="96"/>
      <c r="G2" s="96"/>
      <c r="I2" s="122"/>
      <c r="J2" s="233" t="s">
        <v>45</v>
      </c>
      <c r="K2" s="233"/>
      <c r="L2" s="233"/>
    </row>
    <row r="3" spans="1:12" s="94" customFormat="1" ht="22.5" customHeight="1" x14ac:dyDescent="0.4">
      <c r="F3" s="95"/>
      <c r="G3" s="95"/>
      <c r="I3" s="78"/>
      <c r="J3" s="78" t="s">
        <v>76</v>
      </c>
      <c r="K3" s="78"/>
      <c r="L3" s="120"/>
    </row>
    <row r="4" spans="1:12" s="94" customFormat="1" ht="22.5" hidden="1" customHeight="1" x14ac:dyDescent="0.4">
      <c r="F4" s="95"/>
      <c r="G4" s="95"/>
      <c r="H4" s="74" t="s">
        <v>18</v>
      </c>
      <c r="I4" s="74"/>
      <c r="J4" s="81"/>
      <c r="K4" s="81"/>
      <c r="L4" s="120"/>
    </row>
    <row r="5" spans="1:12" s="94" customFormat="1" ht="22.5" hidden="1" customHeight="1" x14ac:dyDescent="0.4">
      <c r="F5" s="95"/>
      <c r="G5" s="95"/>
      <c r="H5" s="74" t="s">
        <v>19</v>
      </c>
      <c r="I5" s="74"/>
      <c r="J5" s="81"/>
      <c r="K5" s="81"/>
      <c r="L5" s="120"/>
    </row>
    <row r="6" spans="1:12" s="94" customFormat="1" ht="21" customHeight="1" x14ac:dyDescent="0.4">
      <c r="F6" s="97"/>
      <c r="I6" s="81"/>
      <c r="J6" s="120" t="s">
        <v>248</v>
      </c>
      <c r="K6" s="81"/>
      <c r="L6" s="120"/>
    </row>
    <row r="7" spans="1:12" s="94" customFormat="1" ht="22.8" x14ac:dyDescent="0.4">
      <c r="F7" s="97"/>
      <c r="G7" s="97"/>
    </row>
    <row r="8" spans="1:12" s="94" customFormat="1" ht="22.8" x14ac:dyDescent="0.4">
      <c r="F8" s="97"/>
      <c r="G8" s="97"/>
    </row>
    <row r="9" spans="1:12" s="79" customFormat="1" ht="22.8" x14ac:dyDescent="0.4">
      <c r="A9" s="223" t="s">
        <v>46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</row>
    <row r="10" spans="1:12" s="29" customFormat="1" ht="27.75" customHeight="1" x14ac:dyDescent="0.35">
      <c r="A10" s="216" t="s">
        <v>199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</row>
    <row r="11" spans="1:12" s="29" customFormat="1" ht="20.399999999999999" customHeight="1" x14ac:dyDescent="0.4">
      <c r="A11" s="220" t="s">
        <v>209</v>
      </c>
      <c r="B11" s="220"/>
      <c r="C11" s="178"/>
      <c r="D11" s="178"/>
      <c r="E11" s="178"/>
      <c r="F11" s="178"/>
      <c r="G11" s="178"/>
      <c r="H11" s="178"/>
      <c r="I11" s="178"/>
      <c r="J11" s="178"/>
      <c r="K11" s="178"/>
      <c r="L11" s="178"/>
    </row>
    <row r="12" spans="1:12" s="29" customFormat="1" ht="20.399999999999999" customHeight="1" x14ac:dyDescent="0.35">
      <c r="A12" s="171" t="s">
        <v>208</v>
      </c>
      <c r="B12" s="171"/>
      <c r="C12" s="178"/>
      <c r="D12" s="178"/>
      <c r="E12" s="178"/>
      <c r="F12" s="178"/>
      <c r="G12" s="178"/>
      <c r="H12" s="178"/>
      <c r="I12" s="178"/>
      <c r="J12" s="178"/>
      <c r="K12" s="178"/>
      <c r="L12" s="178"/>
    </row>
    <row r="13" spans="1:12" x14ac:dyDescent="0.35">
      <c r="A13" s="83"/>
      <c r="B13" s="241" t="s">
        <v>2</v>
      </c>
      <c r="C13" s="242"/>
      <c r="D13" s="242"/>
      <c r="E13" s="118"/>
      <c r="F13" s="241" t="s">
        <v>3</v>
      </c>
      <c r="G13" s="242"/>
      <c r="H13" s="242"/>
      <c r="I13" s="241" t="s">
        <v>30</v>
      </c>
      <c r="J13" s="242"/>
      <c r="K13" s="243"/>
      <c r="L13" s="244"/>
    </row>
    <row r="14" spans="1:12" x14ac:dyDescent="0.35">
      <c r="A14" s="84" t="s">
        <v>47</v>
      </c>
      <c r="B14" s="85" t="s">
        <v>48</v>
      </c>
      <c r="C14" s="84" t="s">
        <v>49</v>
      </c>
      <c r="D14" s="121" t="s">
        <v>50</v>
      </c>
      <c r="E14" s="83" t="s">
        <v>92</v>
      </c>
      <c r="F14" s="85" t="s">
        <v>48</v>
      </c>
      <c r="G14" s="83" t="s">
        <v>49</v>
      </c>
      <c r="H14" s="83" t="s">
        <v>50</v>
      </c>
      <c r="I14" s="86" t="s">
        <v>48</v>
      </c>
      <c r="J14" s="86" t="s">
        <v>49</v>
      </c>
      <c r="K14" s="83" t="s">
        <v>50</v>
      </c>
      <c r="L14" s="83" t="s">
        <v>92</v>
      </c>
    </row>
    <row r="15" spans="1:12" x14ac:dyDescent="0.35">
      <c r="A15" s="84" t="s">
        <v>91</v>
      </c>
      <c r="B15" s="87"/>
      <c r="C15" s="88"/>
      <c r="D15" s="86" t="s">
        <v>51</v>
      </c>
      <c r="E15" s="84"/>
      <c r="F15" s="87"/>
      <c r="G15" s="88"/>
      <c r="H15" s="84" t="s">
        <v>51</v>
      </c>
      <c r="I15" s="89"/>
      <c r="J15" s="89"/>
      <c r="K15" s="84" t="s">
        <v>51</v>
      </c>
      <c r="L15" s="84"/>
    </row>
    <row r="16" spans="1:12" x14ac:dyDescent="0.35">
      <c r="A16" s="90"/>
      <c r="B16" s="82" t="s">
        <v>52</v>
      </c>
      <c r="C16" s="91" t="s">
        <v>93</v>
      </c>
      <c r="D16" s="92" t="s">
        <v>53</v>
      </c>
      <c r="E16" s="91" t="s">
        <v>93</v>
      </c>
      <c r="F16" s="82" t="s">
        <v>52</v>
      </c>
      <c r="G16" s="91" t="s">
        <v>93</v>
      </c>
      <c r="H16" s="91" t="s">
        <v>53</v>
      </c>
      <c r="I16" s="92" t="s">
        <v>52</v>
      </c>
      <c r="J16" s="92" t="s">
        <v>93</v>
      </c>
      <c r="K16" s="91" t="s">
        <v>53</v>
      </c>
      <c r="L16" s="91" t="s">
        <v>93</v>
      </c>
    </row>
    <row r="17" spans="1:21" s="113" customFormat="1" ht="10.199999999999999" x14ac:dyDescent="0.2">
      <c r="A17" s="109">
        <v>1</v>
      </c>
      <c r="B17" s="110">
        <v>2</v>
      </c>
      <c r="C17" s="109">
        <v>3</v>
      </c>
      <c r="D17" s="111">
        <v>4</v>
      </c>
      <c r="E17" s="109">
        <v>5</v>
      </c>
      <c r="F17" s="110">
        <v>6</v>
      </c>
      <c r="G17" s="109">
        <v>7</v>
      </c>
      <c r="H17" s="109">
        <v>8</v>
      </c>
      <c r="I17" s="112">
        <v>9</v>
      </c>
      <c r="J17" s="109">
        <v>10</v>
      </c>
      <c r="K17" s="109">
        <v>11</v>
      </c>
      <c r="L17" s="109">
        <v>12</v>
      </c>
    </row>
    <row r="18" spans="1:21" ht="43.95" customHeight="1" x14ac:dyDescent="0.35">
      <c r="A18" s="22" t="s">
        <v>54</v>
      </c>
      <c r="B18" s="126">
        <v>290</v>
      </c>
      <c r="C18" s="126">
        <f>710+394+81</f>
        <v>1185</v>
      </c>
      <c r="D18" s="126">
        <v>50000</v>
      </c>
      <c r="E18" s="126">
        <v>300</v>
      </c>
      <c r="F18" s="126">
        <v>0</v>
      </c>
      <c r="G18" s="126">
        <v>0</v>
      </c>
      <c r="H18" s="126">
        <v>0</v>
      </c>
      <c r="I18" s="66">
        <f t="shared" ref="I18:J21" si="0">B18+F18</f>
        <v>290</v>
      </c>
      <c r="J18" s="66">
        <f t="shared" si="0"/>
        <v>1185</v>
      </c>
      <c r="K18" s="66">
        <f>D18+H18</f>
        <v>50000</v>
      </c>
      <c r="L18" s="126">
        <f>E18</f>
        <v>300</v>
      </c>
    </row>
    <row r="19" spans="1:21" hidden="1" x14ac:dyDescent="0.35">
      <c r="A19" s="117" t="s">
        <v>55</v>
      </c>
      <c r="B19" s="126">
        <v>245</v>
      </c>
      <c r="C19" s="126">
        <v>580</v>
      </c>
      <c r="D19" s="126">
        <v>40000</v>
      </c>
      <c r="E19" s="126"/>
      <c r="F19" s="126"/>
      <c r="G19" s="126"/>
      <c r="H19" s="126"/>
      <c r="I19" s="66">
        <f t="shared" si="0"/>
        <v>245</v>
      </c>
      <c r="J19" s="66">
        <f t="shared" si="0"/>
        <v>580</v>
      </c>
      <c r="K19" s="66">
        <f>D19+H19</f>
        <v>40000</v>
      </c>
      <c r="L19" s="126">
        <f t="shared" ref="L19:L28" si="1">E19</f>
        <v>0</v>
      </c>
    </row>
    <row r="20" spans="1:21" hidden="1" x14ac:dyDescent="0.35">
      <c r="A20" s="117" t="s">
        <v>56</v>
      </c>
      <c r="B20" s="126">
        <v>125</v>
      </c>
      <c r="C20" s="126">
        <v>285</v>
      </c>
      <c r="D20" s="126">
        <v>20000</v>
      </c>
      <c r="E20" s="126"/>
      <c r="F20" s="126"/>
      <c r="G20" s="126">
        <v>65.2</v>
      </c>
      <c r="H20" s="126"/>
      <c r="I20" s="66">
        <f t="shared" si="0"/>
        <v>125</v>
      </c>
      <c r="J20" s="66">
        <f t="shared" si="0"/>
        <v>350.2</v>
      </c>
      <c r="K20" s="66">
        <f>D20+H20</f>
        <v>20000</v>
      </c>
      <c r="L20" s="126">
        <f t="shared" si="1"/>
        <v>0</v>
      </c>
    </row>
    <row r="21" spans="1:21" ht="39" hidden="1" customHeight="1" x14ac:dyDescent="0.4">
      <c r="A21" s="22" t="s">
        <v>57</v>
      </c>
      <c r="B21" s="66">
        <f t="shared" ref="B21:H21" si="2">B18</f>
        <v>290</v>
      </c>
      <c r="C21" s="66">
        <f t="shared" si="2"/>
        <v>1185</v>
      </c>
      <c r="D21" s="66">
        <f t="shared" si="2"/>
        <v>50000</v>
      </c>
      <c r="E21" s="66"/>
      <c r="F21" s="66">
        <f t="shared" si="2"/>
        <v>0</v>
      </c>
      <c r="G21" s="66">
        <f t="shared" si="2"/>
        <v>0</v>
      </c>
      <c r="H21" s="66">
        <f t="shared" si="2"/>
        <v>0</v>
      </c>
      <c r="I21" s="66">
        <f t="shared" si="0"/>
        <v>290</v>
      </c>
      <c r="J21" s="66">
        <f t="shared" si="0"/>
        <v>1185</v>
      </c>
      <c r="K21" s="66">
        <f>D21+H21</f>
        <v>50000</v>
      </c>
      <c r="L21" s="126">
        <f t="shared" si="1"/>
        <v>0</v>
      </c>
      <c r="U21" s="94"/>
    </row>
    <row r="22" spans="1:21" hidden="1" x14ac:dyDescent="0.35">
      <c r="A22" s="117" t="s">
        <v>58</v>
      </c>
      <c r="B22" s="240" t="e">
        <f>#REF!</f>
        <v>#REF!</v>
      </c>
      <c r="C22" s="240" t="e">
        <f>#REF!</f>
        <v>#REF!</v>
      </c>
      <c r="D22" s="240" t="e">
        <f>#REF!</f>
        <v>#REF!</v>
      </c>
      <c r="E22" s="66"/>
      <c r="F22" s="240" t="e">
        <f>#REF!</f>
        <v>#REF!</v>
      </c>
      <c r="G22" s="240" t="e">
        <f>#REF!</f>
        <v>#REF!</v>
      </c>
      <c r="H22" s="240" t="e">
        <f>#REF!</f>
        <v>#REF!</v>
      </c>
      <c r="I22" s="240" t="e">
        <f>#REF!</f>
        <v>#REF!</v>
      </c>
      <c r="J22" s="240" t="e">
        <f>#REF!</f>
        <v>#REF!</v>
      </c>
      <c r="K22" s="240" t="e">
        <f>#REF!</f>
        <v>#REF!</v>
      </c>
      <c r="L22" s="126">
        <f t="shared" si="1"/>
        <v>0</v>
      </c>
    </row>
    <row r="23" spans="1:21" hidden="1" x14ac:dyDescent="0.35">
      <c r="A23" s="117" t="s">
        <v>59</v>
      </c>
      <c r="B23" s="240"/>
      <c r="C23" s="240"/>
      <c r="D23" s="240"/>
      <c r="E23" s="66"/>
      <c r="F23" s="240"/>
      <c r="G23" s="240"/>
      <c r="H23" s="240"/>
      <c r="I23" s="240"/>
      <c r="J23" s="240"/>
      <c r="K23" s="240"/>
      <c r="L23" s="126">
        <f t="shared" si="1"/>
        <v>0</v>
      </c>
    </row>
    <row r="24" spans="1:21" ht="18.75" hidden="1" customHeight="1" x14ac:dyDescent="0.35">
      <c r="A24" s="117" t="s">
        <v>60</v>
      </c>
      <c r="B24" s="240"/>
      <c r="C24" s="240"/>
      <c r="D24" s="240"/>
      <c r="E24" s="66"/>
      <c r="F24" s="240"/>
      <c r="G24" s="240"/>
      <c r="H24" s="240"/>
      <c r="I24" s="240"/>
      <c r="J24" s="240"/>
      <c r="K24" s="240"/>
      <c r="L24" s="126">
        <f t="shared" si="1"/>
        <v>0</v>
      </c>
    </row>
    <row r="25" spans="1:21" ht="32.25" hidden="1" customHeight="1" x14ac:dyDescent="0.35">
      <c r="A25" s="22" t="s">
        <v>61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>
        <f t="shared" si="1"/>
        <v>0</v>
      </c>
    </row>
    <row r="26" spans="1:21" ht="36" hidden="1" customHeight="1" x14ac:dyDescent="0.35">
      <c r="A26" s="22" t="s">
        <v>62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6">
        <f t="shared" si="1"/>
        <v>0</v>
      </c>
    </row>
    <row r="27" spans="1:21" ht="59.4" customHeight="1" x14ac:dyDescent="0.35">
      <c r="A27" s="51" t="s">
        <v>144</v>
      </c>
      <c r="B27" s="66">
        <v>13.75</v>
      </c>
      <c r="C27" s="66">
        <v>454</v>
      </c>
      <c r="D27" s="66">
        <v>115990</v>
      </c>
      <c r="E27" s="66">
        <v>0</v>
      </c>
      <c r="F27" s="66">
        <v>0.9</v>
      </c>
      <c r="G27" s="126">
        <v>48</v>
      </c>
      <c r="H27" s="126">
        <v>2040</v>
      </c>
      <c r="I27" s="126">
        <f>B27+F27</f>
        <v>14.65</v>
      </c>
      <c r="J27" s="126">
        <f>C27+G27</f>
        <v>502</v>
      </c>
      <c r="K27" s="66">
        <f>D27+H27</f>
        <v>118030</v>
      </c>
      <c r="L27" s="126">
        <f t="shared" si="1"/>
        <v>0</v>
      </c>
    </row>
    <row r="28" spans="1:21" ht="42.6" hidden="1" customHeight="1" x14ac:dyDescent="0.35">
      <c r="A28" s="119" t="s">
        <v>63</v>
      </c>
      <c r="B28" s="66">
        <f t="shared" ref="B28:K28" si="3">B27</f>
        <v>13.75</v>
      </c>
      <c r="C28" s="66">
        <f t="shared" si="3"/>
        <v>454</v>
      </c>
      <c r="D28" s="66">
        <f t="shared" si="3"/>
        <v>115990</v>
      </c>
      <c r="E28" s="66"/>
      <c r="F28" s="66">
        <f t="shared" si="3"/>
        <v>0.9</v>
      </c>
      <c r="G28" s="126">
        <f t="shared" si="3"/>
        <v>48</v>
      </c>
      <c r="H28" s="126">
        <f t="shared" si="3"/>
        <v>2040</v>
      </c>
      <c r="I28" s="126">
        <f t="shared" si="3"/>
        <v>14.65</v>
      </c>
      <c r="J28" s="126">
        <f t="shared" si="3"/>
        <v>502</v>
      </c>
      <c r="K28" s="66">
        <f t="shared" si="3"/>
        <v>118030</v>
      </c>
      <c r="L28" s="126">
        <f t="shared" si="1"/>
        <v>0</v>
      </c>
    </row>
    <row r="29" spans="1:21" ht="32.4" customHeight="1" x14ac:dyDescent="0.35">
      <c r="A29" s="72" t="s">
        <v>64</v>
      </c>
      <c r="B29" s="66">
        <f>B18+B27</f>
        <v>303.75</v>
      </c>
      <c r="C29" s="127">
        <f t="shared" ref="C29:L29" si="4">C18+C27</f>
        <v>1639</v>
      </c>
      <c r="D29" s="127">
        <f t="shared" si="4"/>
        <v>165990</v>
      </c>
      <c r="E29" s="127">
        <f t="shared" si="4"/>
        <v>300</v>
      </c>
      <c r="F29" s="127">
        <f t="shared" si="4"/>
        <v>0.9</v>
      </c>
      <c r="G29" s="127">
        <f t="shared" si="4"/>
        <v>48</v>
      </c>
      <c r="H29" s="127">
        <f t="shared" si="4"/>
        <v>2040</v>
      </c>
      <c r="I29" s="127">
        <f t="shared" si="4"/>
        <v>304.64999999999998</v>
      </c>
      <c r="J29" s="127">
        <f t="shared" si="4"/>
        <v>1687</v>
      </c>
      <c r="K29" s="127">
        <f t="shared" si="4"/>
        <v>168030</v>
      </c>
      <c r="L29" s="127">
        <f t="shared" si="4"/>
        <v>300</v>
      </c>
    </row>
    <row r="30" spans="1:21" x14ac:dyDescent="0.35">
      <c r="B30" s="43"/>
      <c r="C30" s="43"/>
      <c r="D30" s="43"/>
      <c r="E30" s="43"/>
    </row>
  </sheetData>
  <mergeCells count="16">
    <mergeCell ref="I13:L13"/>
    <mergeCell ref="J2:L2"/>
    <mergeCell ref="B13:D13"/>
    <mergeCell ref="F13:H13"/>
    <mergeCell ref="A9:L9"/>
    <mergeCell ref="A10:L10"/>
    <mergeCell ref="A11:B11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2020-06-30T10:28:00Z</cp:lastPrinted>
  <dcterms:created xsi:type="dcterms:W3CDTF">2014-12-27T12:45:40Z</dcterms:created>
  <dcterms:modified xsi:type="dcterms:W3CDTF">2020-06-30T10:39:22Z</dcterms:modified>
</cp:coreProperties>
</file>