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85" activeTab="4"/>
  </bookViews>
  <sheets>
    <sheet name="Прогноз зах.ст." sheetId="1" r:id="rId1"/>
    <sheet name="Прогноз" sheetId="2" r:id="rId2"/>
    <sheet name="2002-2004" sheetId="3" r:id="rId3"/>
    <sheet name="захищені" sheetId="4" r:id="rId4"/>
    <sheet name="к пректу" sheetId="5" r:id="rId5"/>
  </sheets>
  <definedNames>
    <definedName name="_xlnm.Print_Titles" localSheetId="2">'2002-2004'!$7:$9</definedName>
    <definedName name="_xlnm.Print_Titles" localSheetId="4">'к пректу'!$5:$7</definedName>
    <definedName name="_xlnm.Print_Area" localSheetId="2">'2002-2004'!$A$4:$F$30</definedName>
    <definedName name="_xlnm.Print_Area" localSheetId="3">'захищені'!$A$1:$I$31</definedName>
    <definedName name="_xlnm.Print_Area" localSheetId="4">'к пректу'!$A$1:$G$117</definedName>
    <definedName name="_xlnm.Print_Area" localSheetId="0">'Прогноз зах.ст.'!$A$1:$I$30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на городском бюджете только молодь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на городском бюджете только молодь</t>
        </r>
      </text>
    </comment>
    <comment ref="F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на городском бюджете только молодь</t>
        </r>
      </text>
    </comment>
  </commentList>
</comments>
</file>

<file path=xl/sharedStrings.xml><?xml version="1.0" encoding="utf-8"?>
<sst xmlns="http://schemas.openxmlformats.org/spreadsheetml/2006/main" count="215" uniqueCount="102">
  <si>
    <t>Статті видатків</t>
  </si>
  <si>
    <t>Соцкультсфера</t>
  </si>
  <si>
    <t>культура та мистецтво</t>
  </si>
  <si>
    <t>фізкультура і спорт</t>
  </si>
  <si>
    <t>Соціальний захист</t>
  </si>
  <si>
    <t>допомога сім"ям з дітьми</t>
  </si>
  <si>
    <t>Молодіжні програми</t>
  </si>
  <si>
    <t>інші витрати на соцзахист</t>
  </si>
  <si>
    <t>благоустрій</t>
  </si>
  <si>
    <t>капремонт житлового фонду</t>
  </si>
  <si>
    <t>самоврядування</t>
  </si>
  <si>
    <t>Інші видатки</t>
  </si>
  <si>
    <t>Всього видатків</t>
  </si>
  <si>
    <t>Житлово - комунальне господарство</t>
  </si>
  <si>
    <t>Органи місцевого самоврядування</t>
  </si>
  <si>
    <t>в т.ч.</t>
  </si>
  <si>
    <t>правоохоронна діяльність</t>
  </si>
  <si>
    <t>засоби масової інформації</t>
  </si>
  <si>
    <t>інші видатки</t>
  </si>
  <si>
    <t>Землеустрій</t>
  </si>
  <si>
    <t>Резервний фонд</t>
  </si>
  <si>
    <t>Кошти,що передаються до державного бюджету з бюджету обласних і районних бюджетів, міських бюджетів</t>
  </si>
  <si>
    <t>тис.грн.</t>
  </si>
  <si>
    <t>Органи управління</t>
  </si>
  <si>
    <t>Фізкультура і спорт</t>
  </si>
  <si>
    <t>Найменування</t>
  </si>
  <si>
    <t>видатків</t>
  </si>
  <si>
    <t>будівництво,транспорт</t>
  </si>
  <si>
    <t>Кошти,що передаються із загального фонду бюджету до бюджету розвитку (спеціального фонду)</t>
  </si>
  <si>
    <t>Видатки на покриття інших заборгованостей, що виникли у попередні роки</t>
  </si>
  <si>
    <t>Дотація  районним бюджетам</t>
  </si>
  <si>
    <t>Підтримка малого і середнього підприємництва</t>
  </si>
  <si>
    <t>попередження та ліквідація надзвичайних ситуацій</t>
  </si>
  <si>
    <t xml:space="preserve">Заробітна плата                          </t>
  </si>
  <si>
    <t xml:space="preserve">Нарахування на зарплату           </t>
  </si>
  <si>
    <t xml:space="preserve">Медикаменти                          </t>
  </si>
  <si>
    <t xml:space="preserve">Харчування                               </t>
  </si>
  <si>
    <t xml:space="preserve">Енергоносії                                </t>
  </si>
  <si>
    <t>в тому числі:</t>
  </si>
  <si>
    <t>Доходи</t>
  </si>
  <si>
    <t>ВСЬОГО ЗАХИЩЕНІ СТАТТІ</t>
  </si>
  <si>
    <t>ПИТОМА ВАГА ЗАХИЩЕНИХ СТАТЕЙ</t>
  </si>
  <si>
    <t>проект</t>
  </si>
  <si>
    <t xml:space="preserve">план уточнений </t>
  </si>
  <si>
    <t>Територіальний центр</t>
  </si>
  <si>
    <t>Показники районного бюджету</t>
  </si>
  <si>
    <t>грн.</t>
  </si>
  <si>
    <t>Фізкультура - ДЮСШ № 9</t>
  </si>
  <si>
    <t>Притулок</t>
  </si>
  <si>
    <t>ДЮСШ № 9</t>
  </si>
  <si>
    <t>Виконком райради</t>
  </si>
  <si>
    <t xml:space="preserve">Інші видатки на соціальний захист населення  </t>
  </si>
  <si>
    <t>(без урахування міжбюджетних трансфертів)</t>
  </si>
  <si>
    <t>Інші поточні трансферти населенню</t>
  </si>
  <si>
    <t>у тому числі:</t>
  </si>
  <si>
    <t>УСЬОГО</t>
  </si>
  <si>
    <t>Усього видатків</t>
  </si>
  <si>
    <t>у тому числі</t>
  </si>
  <si>
    <t>УСЬОГО ЗАХИЩЕНІ СТАТТІ</t>
  </si>
  <si>
    <t>ПРОГНОЗНІ ПОКАЗНИКИ</t>
  </si>
  <si>
    <t xml:space="preserve"> районного бюджету за основними функціями видатків загального фонду</t>
  </si>
  <si>
    <t>за основними функціями видатків загального фонду</t>
  </si>
  <si>
    <t>ПОКАЗНИКИ РАЙОННОГО БЮДЖЕТУ</t>
  </si>
  <si>
    <t>по захищених статтях видатків загального фонду</t>
  </si>
  <si>
    <t>ПОКАЗНИКИ ЗАХИЩЕНИХ СТАТЕЙ</t>
  </si>
  <si>
    <t>РАЗОМ</t>
  </si>
  <si>
    <t>%</t>
  </si>
  <si>
    <t>районного бюджету по бюджетним установам  в загальному об"ємі видатків загального фонду</t>
  </si>
  <si>
    <t>(звіт, очікуване виконання,  проект)</t>
  </si>
  <si>
    <t>звіт</t>
  </si>
  <si>
    <t>Начальник фінансового відділу                                                                                  Я.О. Зубко</t>
  </si>
  <si>
    <t>Начальник фінансового відділу                                                                       Я.О. Зубко</t>
  </si>
  <si>
    <t>Начальник фінансового відділу                                                                          Я.О.Зубко</t>
  </si>
  <si>
    <t>Начальник фінансового відділу                                                                                                                            Я.О. Зубко</t>
  </si>
  <si>
    <t xml:space="preserve">Начальник фінансового відділу                                                                                                           Я.О.Зубко </t>
  </si>
  <si>
    <t xml:space="preserve"> КФК 090412, 090802, 91205,  Територіальний центр</t>
  </si>
  <si>
    <t xml:space="preserve"> КФК 090412, 90802, 91205, Територіальний центр</t>
  </si>
  <si>
    <t>УСЬОГО ВИДАТКіВ</t>
  </si>
  <si>
    <t>Харчування                                                 2230</t>
  </si>
  <si>
    <t>Медикаменти                                              2220</t>
  </si>
  <si>
    <t>Заробітна плата                                          2110</t>
  </si>
  <si>
    <t>Нарахування на зарплату                          2120</t>
  </si>
  <si>
    <t>Енергоносії                                                  2270</t>
  </si>
  <si>
    <t>Поточні трансферти населенню               2730</t>
  </si>
  <si>
    <t>Харчування                                     2230</t>
  </si>
  <si>
    <t>Медикаменти                                  220</t>
  </si>
  <si>
    <t>Заробітна плата                              2110</t>
  </si>
  <si>
    <t>Нарахування на зарплату               2120</t>
  </si>
  <si>
    <t>Енергоносії                                      2270</t>
  </si>
  <si>
    <t>Поточні трансферти населенню   2730</t>
  </si>
  <si>
    <t>Медикаменти                                 2220</t>
  </si>
  <si>
    <t>Енергоносії                                     2270</t>
  </si>
  <si>
    <t>Заробітна плата                             2110</t>
  </si>
  <si>
    <t>Нарахування на зарплату            2120</t>
  </si>
  <si>
    <t>2013                                       (звіт)</t>
  </si>
  <si>
    <r>
      <t>ПРОГНОЗНІ ПОКАЗНИКИ</t>
    </r>
    <r>
      <rPr>
        <sz val="13"/>
        <rFont val="Bookman Old Styl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районного бюджету по захищенних статтях видатків загального фонду 2015 - 2017 роки</t>
    </r>
  </si>
  <si>
    <t>очікуване виконання</t>
  </si>
  <si>
    <t>2014                                       (очікуване виконання)</t>
  </si>
  <si>
    <t>2015 (проект)</t>
  </si>
  <si>
    <t>Відхилення 2015 від 2014</t>
  </si>
  <si>
    <t>2013 до 2015</t>
  </si>
  <si>
    <t>2014 до 2015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</si>
</sst>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0"/>
    <numFmt numFmtId="189" formatCode="0.00000000000"/>
    <numFmt numFmtId="190" formatCode="0.0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%"/>
    <numFmt numFmtId="200" formatCode="yyyy"/>
  </numFmts>
  <fonts count="4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Bookman Old Style"/>
      <family val="1"/>
    </font>
    <font>
      <sz val="8"/>
      <name val="Arial"/>
      <family val="0"/>
    </font>
    <font>
      <sz val="13"/>
      <name val="Bookman Old Style"/>
      <family val="1"/>
    </font>
    <font>
      <b/>
      <sz val="13"/>
      <name val="Bookman Old Style"/>
      <family val="1"/>
    </font>
    <font>
      <i/>
      <sz val="13"/>
      <name val="Bookman Old Style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198" fontId="5" fillId="33" borderId="10" xfId="0" applyNumberFormat="1" applyFont="1" applyFill="1" applyBorder="1" applyAlignment="1">
      <alignment horizontal="center"/>
    </xf>
    <xf numFmtId="198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98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98" fontId="5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98" fontId="5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98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98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198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98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zoomScale="75" zoomScaleNormal="75" zoomScalePageLayoutView="0" workbookViewId="0" topLeftCell="A1">
      <selection activeCell="N13" sqref="N13"/>
    </sheetView>
  </sheetViews>
  <sheetFormatPr defaultColWidth="9.140625" defaultRowHeight="12.75"/>
  <cols>
    <col min="1" max="1" width="61.57421875" style="5" customWidth="1"/>
    <col min="2" max="2" width="0.71875" style="5" hidden="1" customWidth="1"/>
    <col min="3" max="3" width="14.00390625" style="5" customWidth="1"/>
    <col min="4" max="4" width="13.140625" style="5" customWidth="1"/>
    <col min="5" max="5" width="12.8515625" style="5" customWidth="1"/>
    <col min="6" max="6" width="10.7109375" style="5" hidden="1" customWidth="1"/>
    <col min="7" max="7" width="11.421875" style="5" customWidth="1"/>
    <col min="8" max="8" width="13.57421875" style="5" customWidth="1"/>
    <col min="9" max="9" width="12.8515625" style="5" customWidth="1"/>
    <col min="10" max="16" width="10.7109375" style="5" customWidth="1"/>
    <col min="17" max="18" width="8.7109375" style="5" customWidth="1"/>
    <col min="19" max="16384" width="9.140625" style="5" customWidth="1"/>
  </cols>
  <sheetData>
    <row r="1" ht="20.25" customHeight="1">
      <c r="B1" s="5" t="s">
        <v>45</v>
      </c>
    </row>
    <row r="2" spans="1:9" ht="20.25" customHeight="1">
      <c r="A2" s="63" t="s">
        <v>95</v>
      </c>
      <c r="B2" s="64"/>
      <c r="C2" s="64"/>
      <c r="D2" s="64"/>
      <c r="E2" s="64"/>
      <c r="F2" s="64"/>
      <c r="G2" s="64"/>
      <c r="H2" s="64"/>
      <c r="I2" s="64"/>
    </row>
    <row r="3" spans="1:9" ht="20.25" customHeight="1">
      <c r="A3" s="64"/>
      <c r="B3" s="64"/>
      <c r="C3" s="64"/>
      <c r="D3" s="64"/>
      <c r="E3" s="64"/>
      <c r="F3" s="64"/>
      <c r="G3" s="64"/>
      <c r="H3" s="64"/>
      <c r="I3" s="64"/>
    </row>
    <row r="4" spans="1:9" ht="21.75" customHeight="1">
      <c r="A4" s="64"/>
      <c r="B4" s="64"/>
      <c r="C4" s="64"/>
      <c r="D4" s="64"/>
      <c r="E4" s="64"/>
      <c r="F4" s="64"/>
      <c r="G4" s="64"/>
      <c r="H4" s="64"/>
      <c r="I4" s="64"/>
    </row>
    <row r="5" spans="1:9" ht="16.5">
      <c r="A5" s="6"/>
      <c r="B5" s="6"/>
      <c r="C5" s="6"/>
      <c r="D5" s="6"/>
      <c r="E5" s="6"/>
      <c r="F5" s="6"/>
      <c r="G5" s="6"/>
      <c r="H5" s="6"/>
      <c r="I5" s="6"/>
    </row>
    <row r="6" ht="16.5">
      <c r="I6" s="5" t="s">
        <v>22</v>
      </c>
    </row>
    <row r="7" spans="1:12" ht="38.25" customHeight="1">
      <c r="A7" s="7" t="s">
        <v>25</v>
      </c>
      <c r="B7" s="44" t="s">
        <v>55</v>
      </c>
      <c r="C7" s="45"/>
      <c r="D7" s="45"/>
      <c r="E7" s="45"/>
      <c r="F7" s="45" t="s">
        <v>76</v>
      </c>
      <c r="G7" s="45"/>
      <c r="H7" s="45"/>
      <c r="I7" s="45"/>
      <c r="J7" s="43"/>
      <c r="K7" s="43"/>
      <c r="L7" s="43"/>
    </row>
    <row r="8" spans="1:12" ht="16.5" customHeight="1">
      <c r="A8" s="9" t="s">
        <v>26</v>
      </c>
      <c r="B8" s="10">
        <v>2005</v>
      </c>
      <c r="C8" s="11">
        <v>2015</v>
      </c>
      <c r="D8" s="11">
        <v>2016</v>
      </c>
      <c r="E8" s="11">
        <v>2017</v>
      </c>
      <c r="F8" s="11">
        <v>2005</v>
      </c>
      <c r="G8" s="11">
        <v>2015</v>
      </c>
      <c r="H8" s="11">
        <v>2016</v>
      </c>
      <c r="I8" s="11">
        <v>2017</v>
      </c>
      <c r="J8" s="12"/>
      <c r="K8" s="12"/>
      <c r="L8" s="13"/>
    </row>
    <row r="9" spans="1:12" ht="16.5" customHeight="1">
      <c r="A9" s="14" t="s">
        <v>78</v>
      </c>
      <c r="B9" s="15" t="e">
        <f>F9+#REF!+#REF!+B34+F20+B20</f>
        <v>#REF!</v>
      </c>
      <c r="C9" s="15">
        <f aca="true" t="shared" si="0" ref="C9:E14">G9+J9+J20+C34+G20+C20</f>
        <v>109.7</v>
      </c>
      <c r="D9" s="15">
        <f t="shared" si="0"/>
        <v>112.0037</v>
      </c>
      <c r="E9" s="15">
        <f t="shared" si="0"/>
        <v>115.0277999</v>
      </c>
      <c r="F9" s="16"/>
      <c r="G9" s="16">
        <v>109.7</v>
      </c>
      <c r="H9" s="16">
        <f>G9*102.1%</f>
        <v>112.0037</v>
      </c>
      <c r="I9" s="16">
        <f>H9*102.7%</f>
        <v>115.0277999</v>
      </c>
      <c r="J9" s="13"/>
      <c r="K9" s="13"/>
      <c r="L9" s="17"/>
    </row>
    <row r="10" spans="1:12" ht="16.5" customHeight="1">
      <c r="A10" s="18" t="s">
        <v>79</v>
      </c>
      <c r="B10" s="15" t="e">
        <f>F10+#REF!+#REF!+B35+F21+B21</f>
        <v>#REF!</v>
      </c>
      <c r="C10" s="15">
        <f t="shared" si="0"/>
        <v>8.1</v>
      </c>
      <c r="D10" s="15">
        <f t="shared" si="0"/>
        <v>8.2701</v>
      </c>
      <c r="E10" s="15">
        <f t="shared" si="0"/>
        <v>8.493392700000001</v>
      </c>
      <c r="F10" s="16"/>
      <c r="G10" s="16">
        <v>6</v>
      </c>
      <c r="H10" s="16">
        <f>G10*102.1%</f>
        <v>6.1259999999999994</v>
      </c>
      <c r="I10" s="16">
        <f>H10*102.7%</f>
        <v>6.291402000000001</v>
      </c>
      <c r="J10" s="13"/>
      <c r="K10" s="13"/>
      <c r="L10" s="17"/>
    </row>
    <row r="11" spans="1:12" ht="16.5" customHeight="1">
      <c r="A11" s="18" t="s">
        <v>80</v>
      </c>
      <c r="B11" s="15" t="e">
        <f>F11+#REF!+#REF!+B36+F22+B22</f>
        <v>#REF!</v>
      </c>
      <c r="C11" s="15">
        <f t="shared" si="0"/>
        <v>9878.7</v>
      </c>
      <c r="D11" s="15">
        <f t="shared" si="0"/>
        <v>10086.152699999999</v>
      </c>
      <c r="E11" s="15">
        <f t="shared" si="0"/>
        <v>10358.4788229</v>
      </c>
      <c r="F11" s="16"/>
      <c r="G11" s="16">
        <v>2719.6</v>
      </c>
      <c r="H11" s="16">
        <f>G11*102.1%</f>
        <v>2776.7115999999996</v>
      </c>
      <c r="I11" s="16">
        <f>H11*102.7%</f>
        <v>2851.6828132</v>
      </c>
      <c r="J11" s="13"/>
      <c r="K11" s="13"/>
      <c r="L11" s="17"/>
    </row>
    <row r="12" spans="1:12" ht="16.5" customHeight="1">
      <c r="A12" s="18" t="s">
        <v>81</v>
      </c>
      <c r="B12" s="15" t="e">
        <f>F12+#REF!+#REF!+B37+F23+B23</f>
        <v>#REF!</v>
      </c>
      <c r="C12" s="15">
        <f t="shared" si="0"/>
        <v>3585.9999999999995</v>
      </c>
      <c r="D12" s="15">
        <f t="shared" si="0"/>
        <v>3661.3059999999996</v>
      </c>
      <c r="E12" s="15">
        <f t="shared" si="0"/>
        <v>3760.161262</v>
      </c>
      <c r="F12" s="16"/>
      <c r="G12" s="16">
        <v>987.2</v>
      </c>
      <c r="H12" s="16">
        <f>G12*102.1%</f>
        <v>1007.9312</v>
      </c>
      <c r="I12" s="16">
        <f>H12*102.7%</f>
        <v>1035.1453424000001</v>
      </c>
      <c r="J12" s="13"/>
      <c r="K12" s="13"/>
      <c r="L12" s="17"/>
    </row>
    <row r="13" spans="1:12" ht="16.5" customHeight="1">
      <c r="A13" s="18" t="s">
        <v>82</v>
      </c>
      <c r="B13" s="15" t="e">
        <f>F13+#REF!+#REF!+B38+F24+B24</f>
        <v>#REF!</v>
      </c>
      <c r="C13" s="15">
        <f t="shared" si="0"/>
        <v>1007.4</v>
      </c>
      <c r="D13" s="15">
        <f t="shared" si="0"/>
        <v>1028.5554</v>
      </c>
      <c r="E13" s="15">
        <f t="shared" si="0"/>
        <v>1056.3263958</v>
      </c>
      <c r="F13" s="16"/>
      <c r="G13" s="16">
        <v>224.4</v>
      </c>
      <c r="H13" s="16">
        <f>G13*102.1%</f>
        <v>229.11239999999998</v>
      </c>
      <c r="I13" s="16">
        <f>H13*102.7%</f>
        <v>235.29843480000002</v>
      </c>
      <c r="J13" s="13"/>
      <c r="K13" s="13"/>
      <c r="L13" s="17"/>
    </row>
    <row r="14" spans="1:12" ht="16.5" customHeight="1">
      <c r="A14" s="18" t="s">
        <v>83</v>
      </c>
      <c r="B14" s="15" t="e">
        <f>F14+#REF!+#REF!+B39+F25+B25</f>
        <v>#REF!</v>
      </c>
      <c r="C14" s="15">
        <f t="shared" si="0"/>
        <v>498.6</v>
      </c>
      <c r="D14" s="15">
        <f t="shared" si="0"/>
        <v>509.0706</v>
      </c>
      <c r="E14" s="15">
        <f t="shared" si="0"/>
        <v>522.8155062000001</v>
      </c>
      <c r="F14" s="19"/>
      <c r="G14" s="16">
        <v>495.1</v>
      </c>
      <c r="H14" s="16">
        <f>G14*102.1%</f>
        <v>505.4971</v>
      </c>
      <c r="I14" s="16">
        <f>H14*102.7%</f>
        <v>519.1455217</v>
      </c>
      <c r="J14" s="17"/>
      <c r="K14" s="17"/>
      <c r="L14" s="17"/>
    </row>
    <row r="15" spans="1:9" ht="16.5" customHeight="1">
      <c r="A15" s="18" t="s">
        <v>65</v>
      </c>
      <c r="B15" s="18"/>
      <c r="C15" s="19">
        <f>SUM(C9:C14)</f>
        <v>15088.5</v>
      </c>
      <c r="D15" s="19">
        <f>SUM(D9:D14)</f>
        <v>15405.358499999998</v>
      </c>
      <c r="E15" s="19">
        <v>15485.6</v>
      </c>
      <c r="F15" s="19">
        <f>SUM(F9:F14)</f>
        <v>0</v>
      </c>
      <c r="G15" s="19">
        <f>SUM(G9:G14)</f>
        <v>4542</v>
      </c>
      <c r="H15" s="16">
        <f>SUM(H9:H14)</f>
        <v>4637.381999999999</v>
      </c>
      <c r="I15" s="16">
        <v>4952.8</v>
      </c>
    </row>
    <row r="16" spans="13:24" ht="16.5" customHeight="1">
      <c r="M16" s="12"/>
      <c r="N16" s="12"/>
      <c r="O16" s="12"/>
      <c r="P16" s="20"/>
      <c r="Q16" s="20"/>
      <c r="R16" s="20"/>
      <c r="S16" s="20"/>
      <c r="T16" s="20"/>
      <c r="U16" s="20"/>
      <c r="V16" s="20"/>
      <c r="W16" s="20"/>
      <c r="X16" s="20"/>
    </row>
    <row r="17" spans="6:11" ht="16.5" customHeight="1">
      <c r="F17" s="20"/>
      <c r="G17" s="20"/>
      <c r="H17" s="20"/>
      <c r="I17" s="20"/>
      <c r="J17" s="20"/>
      <c r="K17" s="20"/>
    </row>
    <row r="18" spans="1:11" ht="16.5" customHeight="1">
      <c r="A18" s="7" t="s">
        <v>25</v>
      </c>
      <c r="B18" s="44" t="s">
        <v>47</v>
      </c>
      <c r="C18" s="45"/>
      <c r="D18" s="45"/>
      <c r="E18" s="45"/>
      <c r="F18" s="45" t="s">
        <v>23</v>
      </c>
      <c r="G18" s="45"/>
      <c r="H18" s="45"/>
      <c r="I18" s="45"/>
      <c r="J18" s="43"/>
      <c r="K18" s="43"/>
    </row>
    <row r="19" spans="1:11" ht="16.5" customHeight="1">
      <c r="A19" s="9" t="s">
        <v>26</v>
      </c>
      <c r="B19" s="10">
        <v>2005</v>
      </c>
      <c r="C19" s="11">
        <v>2015</v>
      </c>
      <c r="D19" s="11">
        <v>2016</v>
      </c>
      <c r="E19" s="11">
        <v>2017</v>
      </c>
      <c r="F19" s="11">
        <v>2005</v>
      </c>
      <c r="G19" s="11">
        <v>2015</v>
      </c>
      <c r="H19" s="11">
        <v>2016</v>
      </c>
      <c r="I19" s="11">
        <v>2017</v>
      </c>
      <c r="J19" s="12"/>
      <c r="K19" s="12"/>
    </row>
    <row r="20" spans="1:11" ht="16.5" customHeight="1">
      <c r="A20" s="14" t="s">
        <v>78</v>
      </c>
      <c r="B20" s="16"/>
      <c r="C20" s="16"/>
      <c r="D20" s="16"/>
      <c r="E20" s="16"/>
      <c r="F20" s="16"/>
      <c r="G20" s="16"/>
      <c r="H20" s="19"/>
      <c r="I20" s="19"/>
      <c r="J20" s="13"/>
      <c r="K20" s="13"/>
    </row>
    <row r="21" spans="1:11" ht="16.5" customHeight="1">
      <c r="A21" s="18" t="s">
        <v>79</v>
      </c>
      <c r="B21" s="16"/>
      <c r="C21" s="16">
        <v>2.1</v>
      </c>
      <c r="D21" s="16">
        <f>C21*102.1%</f>
        <v>2.1441</v>
      </c>
      <c r="E21" s="16">
        <f>D21*102.7%</f>
        <v>2.2019907</v>
      </c>
      <c r="F21" s="16"/>
      <c r="G21" s="16"/>
      <c r="H21" s="16"/>
      <c r="I21" s="16"/>
      <c r="J21" s="13"/>
      <c r="K21" s="13"/>
    </row>
    <row r="22" spans="1:11" ht="16.5" customHeight="1">
      <c r="A22" s="18" t="s">
        <v>80</v>
      </c>
      <c r="B22" s="16"/>
      <c r="C22" s="16">
        <v>802</v>
      </c>
      <c r="D22" s="16">
        <f>C22*102.1%</f>
        <v>818.8419999999999</v>
      </c>
      <c r="E22" s="16">
        <f>D22*102.7%</f>
        <v>840.950734</v>
      </c>
      <c r="F22" s="16"/>
      <c r="G22" s="16">
        <v>6357.1</v>
      </c>
      <c r="H22" s="16">
        <f>G22*102.1%</f>
        <v>6490.599099999999</v>
      </c>
      <c r="I22" s="16">
        <f>H22*102.7%</f>
        <v>6665.8452757000005</v>
      </c>
      <c r="J22" s="13"/>
      <c r="K22" s="13"/>
    </row>
    <row r="23" spans="1:11" ht="16.5" customHeight="1">
      <c r="A23" s="18" t="s">
        <v>81</v>
      </c>
      <c r="B23" s="16"/>
      <c r="C23" s="16">
        <v>291.1</v>
      </c>
      <c r="D23" s="16">
        <f>C23*102.1%</f>
        <v>297.2131</v>
      </c>
      <c r="E23" s="16">
        <f>D23*102.7%</f>
        <v>305.2378537</v>
      </c>
      <c r="F23" s="16"/>
      <c r="G23" s="16">
        <v>2307.7</v>
      </c>
      <c r="H23" s="16">
        <f>G23*102.1%</f>
        <v>2356.1616999999997</v>
      </c>
      <c r="I23" s="16">
        <f>H23*102.7%</f>
        <v>2419.7780659</v>
      </c>
      <c r="J23" s="13"/>
      <c r="K23" s="13"/>
    </row>
    <row r="24" spans="1:11" ht="16.5" customHeight="1">
      <c r="A24" s="18" t="s">
        <v>82</v>
      </c>
      <c r="B24" s="16"/>
      <c r="C24" s="16">
        <v>154.9</v>
      </c>
      <c r="D24" s="16">
        <f>C24*102.1%</f>
        <v>158.1529</v>
      </c>
      <c r="E24" s="16">
        <f>D24*102.7%</f>
        <v>162.4230283</v>
      </c>
      <c r="F24" s="16"/>
      <c r="G24" s="16">
        <v>628.1</v>
      </c>
      <c r="H24" s="16">
        <f>G24*102.1%</f>
        <v>641.2900999999999</v>
      </c>
      <c r="I24" s="16">
        <f>H24*102.7%</f>
        <v>658.6049327000001</v>
      </c>
      <c r="J24" s="13"/>
      <c r="K24" s="13"/>
    </row>
    <row r="25" spans="1:11" ht="16.5" customHeight="1">
      <c r="A25" s="18" t="s">
        <v>83</v>
      </c>
      <c r="B25" s="16"/>
      <c r="C25" s="16"/>
      <c r="D25" s="16"/>
      <c r="E25" s="16"/>
      <c r="F25" s="16"/>
      <c r="G25" s="16">
        <v>3.5</v>
      </c>
      <c r="H25" s="16">
        <f>G25*102.1%</f>
        <v>3.5734999999999997</v>
      </c>
      <c r="I25" s="16">
        <f>H25*102.7%</f>
        <v>3.6699845</v>
      </c>
      <c r="J25" s="17"/>
      <c r="K25" s="17"/>
    </row>
    <row r="26" spans="1:11" ht="16.5">
      <c r="A26" s="18" t="s">
        <v>65</v>
      </c>
      <c r="B26" s="18"/>
      <c r="C26" s="19">
        <f>SUM(C20:C25)</f>
        <v>1250.1000000000001</v>
      </c>
      <c r="D26" s="16">
        <f aca="true" t="shared" si="1" ref="D26:I26">SUM(D20:D25)</f>
        <v>1276.3520999999998</v>
      </c>
      <c r="E26" s="16">
        <f t="shared" si="1"/>
        <v>1310.8136067</v>
      </c>
      <c r="F26" s="16">
        <f t="shared" si="1"/>
        <v>0</v>
      </c>
      <c r="G26" s="16">
        <f t="shared" si="1"/>
        <v>9296.4</v>
      </c>
      <c r="H26" s="16">
        <f t="shared" si="1"/>
        <v>9491.6244</v>
      </c>
      <c r="I26" s="16">
        <f t="shared" si="1"/>
        <v>9747.8982588</v>
      </c>
      <c r="J26" s="17"/>
      <c r="K26" s="17"/>
    </row>
    <row r="27" spans="1:11" ht="16.5">
      <c r="A27" s="17"/>
      <c r="B27" s="17"/>
      <c r="C27" s="17"/>
      <c r="D27" s="13"/>
      <c r="E27" s="13"/>
      <c r="F27" s="13"/>
      <c r="G27" s="13"/>
      <c r="H27" s="13"/>
      <c r="I27" s="13"/>
      <c r="J27" s="17"/>
      <c r="K27" s="17"/>
    </row>
    <row r="28" spans="1:11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6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0" ht="16.5">
      <c r="A30" s="46" t="s">
        <v>70</v>
      </c>
      <c r="B30" s="46"/>
      <c r="C30" s="46"/>
      <c r="D30" s="46"/>
      <c r="E30" s="46"/>
      <c r="F30" s="46"/>
      <c r="G30" s="46"/>
      <c r="H30" s="46"/>
      <c r="I30" s="46"/>
      <c r="J30" s="6"/>
    </row>
    <row r="31" spans="1:5" ht="16.5">
      <c r="A31" s="13"/>
      <c r="B31" s="13"/>
      <c r="C31" s="13"/>
      <c r="D31" s="13"/>
      <c r="E31" s="13"/>
    </row>
    <row r="32" spans="1:5" ht="12.75" customHeight="1">
      <c r="A32" s="12"/>
      <c r="B32" s="43"/>
      <c r="C32" s="43"/>
      <c r="D32" s="43"/>
      <c r="E32" s="8"/>
    </row>
    <row r="33" spans="1:5" ht="16.5">
      <c r="A33" s="12"/>
      <c r="B33" s="12"/>
      <c r="C33" s="12"/>
      <c r="D33" s="12"/>
      <c r="E33" s="12"/>
    </row>
    <row r="34" spans="1:5" ht="16.5">
      <c r="A34" s="13"/>
      <c r="B34" s="13"/>
      <c r="C34" s="13"/>
      <c r="D34" s="13"/>
      <c r="E34" s="13"/>
    </row>
    <row r="35" spans="1:5" ht="16.5">
      <c r="A35" s="13"/>
      <c r="B35" s="13"/>
      <c r="C35" s="13"/>
      <c r="D35" s="13"/>
      <c r="E35" s="13"/>
    </row>
    <row r="36" spans="1:5" ht="16.5">
      <c r="A36" s="13"/>
      <c r="B36" s="13"/>
      <c r="C36" s="13"/>
      <c r="D36" s="13"/>
      <c r="E36" s="13"/>
    </row>
    <row r="37" spans="1:5" ht="16.5">
      <c r="A37" s="17"/>
      <c r="B37" s="17"/>
      <c r="C37" s="17"/>
      <c r="D37" s="17"/>
      <c r="E37" s="17"/>
    </row>
    <row r="38" spans="1:5" ht="16.5">
      <c r="A38" s="17"/>
      <c r="B38" s="17"/>
      <c r="C38" s="17"/>
      <c r="D38" s="17"/>
      <c r="E38" s="17"/>
    </row>
    <row r="39" spans="1:5" ht="16.5">
      <c r="A39" s="17"/>
      <c r="B39" s="17"/>
      <c r="C39" s="17"/>
      <c r="D39" s="17"/>
      <c r="E39" s="17"/>
    </row>
  </sheetData>
  <sheetProtection/>
  <mergeCells count="9">
    <mergeCell ref="J7:L7"/>
    <mergeCell ref="B18:E18"/>
    <mergeCell ref="F18:I18"/>
    <mergeCell ref="J18:K18"/>
    <mergeCell ref="B32:D32"/>
    <mergeCell ref="A2:I4"/>
    <mergeCell ref="B7:E7"/>
    <mergeCell ref="F7:I7"/>
    <mergeCell ref="A30:I30"/>
  </mergeCells>
  <printOptions/>
  <pageMargins left="1.220472440944882" right="0.7874015748031497" top="1.1811023622047245" bottom="0.4724409448818898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72" zoomScaleSheetLayoutView="72" zoomScalePageLayoutView="0" workbookViewId="0" topLeftCell="A1">
      <selection activeCell="C22" sqref="C22"/>
    </sheetView>
  </sheetViews>
  <sheetFormatPr defaultColWidth="9.140625" defaultRowHeight="12.75"/>
  <cols>
    <col min="1" max="1" width="43.421875" style="20" customWidth="1"/>
    <col min="2" max="2" width="23.28125" style="20" customWidth="1"/>
    <col min="3" max="3" width="22.7109375" style="20" customWidth="1"/>
    <col min="4" max="4" width="20.140625" style="20" customWidth="1"/>
    <col min="5" max="16384" width="9.140625" style="20" customWidth="1"/>
  </cols>
  <sheetData>
    <row r="1" spans="1:4" ht="20.25" customHeight="1">
      <c r="A1" s="48" t="s">
        <v>59</v>
      </c>
      <c r="B1" s="48"/>
      <c r="C1" s="48"/>
      <c r="D1" s="48"/>
    </row>
    <row r="2" spans="1:4" ht="17.25" customHeight="1">
      <c r="A2" s="49" t="s">
        <v>60</v>
      </c>
      <c r="B2" s="49"/>
      <c r="C2" s="49"/>
      <c r="D2" s="49"/>
    </row>
    <row r="3" spans="1:4" ht="19.5" customHeight="1">
      <c r="A3" s="49" t="s">
        <v>52</v>
      </c>
      <c r="B3" s="49"/>
      <c r="C3" s="49"/>
      <c r="D3" s="49"/>
    </row>
    <row r="4" ht="21" customHeight="1">
      <c r="C4" s="20">
        <v>3</v>
      </c>
    </row>
    <row r="5" ht="16.5">
      <c r="D5" s="21" t="s">
        <v>46</v>
      </c>
    </row>
    <row r="6" spans="1:4" ht="53.25" customHeight="1">
      <c r="A6" s="23" t="s">
        <v>0</v>
      </c>
      <c r="B6" s="23">
        <v>2015</v>
      </c>
      <c r="C6" s="23">
        <v>2016</v>
      </c>
      <c r="D6" s="23">
        <v>2017</v>
      </c>
    </row>
    <row r="7" spans="1:4" ht="16.5">
      <c r="A7" s="2">
        <v>1</v>
      </c>
      <c r="B7" s="2">
        <v>2</v>
      </c>
      <c r="C7" s="2">
        <v>3</v>
      </c>
      <c r="D7" s="2">
        <v>4</v>
      </c>
    </row>
    <row r="8" spans="1:4" ht="12.75" customHeight="1" hidden="1">
      <c r="A8" s="2"/>
      <c r="B8" s="2"/>
      <c r="C8" s="2"/>
      <c r="D8" s="2"/>
    </row>
    <row r="9" spans="1:4" ht="20.25" customHeight="1" hidden="1">
      <c r="A9" s="2" t="s">
        <v>39</v>
      </c>
      <c r="B9" s="2"/>
      <c r="C9" s="2"/>
      <c r="D9" s="2"/>
    </row>
    <row r="10" spans="1:4" ht="13.5" customHeight="1" hidden="1">
      <c r="A10" s="2"/>
      <c r="B10" s="2"/>
      <c r="C10" s="2"/>
      <c r="D10" s="2"/>
    </row>
    <row r="11" spans="1:4" ht="16.5">
      <c r="A11" s="2" t="s">
        <v>1</v>
      </c>
      <c r="B11" s="2">
        <f>SUM(B12:B13)</f>
        <v>1468480</v>
      </c>
      <c r="C11" s="2">
        <f>SUM(C12:C13)</f>
        <v>1499318.0799999998</v>
      </c>
      <c r="D11" s="59">
        <f>SUM(D12:D13)</f>
        <v>1539799.6681600001</v>
      </c>
    </row>
    <row r="12" spans="1:4" ht="16.5">
      <c r="A12" s="3" t="s">
        <v>2</v>
      </c>
      <c r="B12" s="2">
        <v>37000</v>
      </c>
      <c r="C12" s="59">
        <f>B12*102.1%</f>
        <v>37777</v>
      </c>
      <c r="D12" s="59">
        <f>C12*102.7%</f>
        <v>38796.97900000001</v>
      </c>
    </row>
    <row r="13" spans="1:4" ht="16.5">
      <c r="A13" s="3" t="s">
        <v>3</v>
      </c>
      <c r="B13" s="2">
        <v>1431480</v>
      </c>
      <c r="C13" s="59">
        <f>B13*102.1%</f>
        <v>1461541.0799999998</v>
      </c>
      <c r="D13" s="59">
        <f>C13*102.7%</f>
        <v>1501002.68916</v>
      </c>
    </row>
    <row r="14" spans="1:4" ht="16.5">
      <c r="A14" s="2" t="s">
        <v>4</v>
      </c>
      <c r="B14" s="2">
        <f>SUM(B16:B19)</f>
        <v>4691935</v>
      </c>
      <c r="C14" s="59">
        <f>SUM(C16:C19)</f>
        <v>4790465.635</v>
      </c>
      <c r="D14" s="59">
        <f>SUM(D16:D19)</f>
        <v>4919808.207145</v>
      </c>
    </row>
    <row r="15" spans="1:4" ht="16.5">
      <c r="A15" s="4" t="s">
        <v>54</v>
      </c>
      <c r="B15" s="2"/>
      <c r="C15" s="2"/>
      <c r="D15" s="59"/>
    </row>
    <row r="16" spans="1:4" ht="15" customHeight="1" hidden="1">
      <c r="A16" s="3" t="s">
        <v>5</v>
      </c>
      <c r="B16" s="2"/>
      <c r="C16" s="2"/>
      <c r="D16" s="59"/>
    </row>
    <row r="17" spans="1:4" ht="16.5">
      <c r="A17" s="3" t="s">
        <v>44</v>
      </c>
      <c r="B17" s="2">
        <v>4147300</v>
      </c>
      <c r="C17" s="59">
        <f>B17*102.1%</f>
        <v>4234393.3</v>
      </c>
      <c r="D17" s="59">
        <f>C17*102.7%</f>
        <v>4348721.9191000005</v>
      </c>
    </row>
    <row r="18" spans="1:4" ht="16.5">
      <c r="A18" s="3" t="s">
        <v>6</v>
      </c>
      <c r="B18" s="2">
        <v>30000</v>
      </c>
      <c r="C18" s="2">
        <f>B18*102.1%</f>
        <v>30629.999999999996</v>
      </c>
      <c r="D18" s="59">
        <f>C18*102.7%</f>
        <v>31457.010000000002</v>
      </c>
    </row>
    <row r="19" spans="1:4" ht="16.5">
      <c r="A19" s="3" t="s">
        <v>7</v>
      </c>
      <c r="B19" s="2">
        <v>514635</v>
      </c>
      <c r="C19" s="59">
        <f>B19*102.1%</f>
        <v>525442.335</v>
      </c>
      <c r="D19" s="59">
        <f>C19*102.7%</f>
        <v>539629.278045</v>
      </c>
    </row>
    <row r="20" spans="1:4" ht="41.25" customHeight="1">
      <c r="A20" s="50" t="s">
        <v>14</v>
      </c>
      <c r="B20" s="23">
        <v>10402500</v>
      </c>
      <c r="C20" s="60">
        <f>B20*102.1%</f>
        <v>10620952.499999998</v>
      </c>
      <c r="D20" s="61">
        <f>C20*102.7%</f>
        <v>10907718.2175</v>
      </c>
    </row>
    <row r="21" spans="1:4" ht="22.5" customHeight="1" hidden="1">
      <c r="A21" s="50" t="s">
        <v>10</v>
      </c>
      <c r="B21" s="23"/>
      <c r="C21" s="60"/>
      <c r="D21" s="62"/>
    </row>
    <row r="22" spans="1:4" ht="22.5" customHeight="1">
      <c r="A22" s="42" t="s">
        <v>11</v>
      </c>
      <c r="B22" s="23">
        <v>1000</v>
      </c>
      <c r="C22" s="23">
        <f>B22*102.1%</f>
        <v>1020.9999999999999</v>
      </c>
      <c r="D22" s="62">
        <f>C22*102.7%</f>
        <v>1048.567</v>
      </c>
    </row>
    <row r="23" spans="1:4" ht="16.5">
      <c r="A23" s="2" t="s">
        <v>56</v>
      </c>
      <c r="B23" s="2">
        <f>B20+B14+B11+B22</f>
        <v>16563915</v>
      </c>
      <c r="C23" s="59">
        <f>C20+C14+C11+C22</f>
        <v>16911757.214999996</v>
      </c>
      <c r="D23" s="59">
        <f>D20+D14+D11+D22</f>
        <v>17368374.659805</v>
      </c>
    </row>
    <row r="24" spans="1:4" ht="16.5">
      <c r="A24" s="22"/>
      <c r="B24" s="22"/>
      <c r="C24" s="22"/>
      <c r="D24" s="22"/>
    </row>
    <row r="25" spans="1:4" ht="16.5">
      <c r="A25" s="22"/>
      <c r="B25" s="22"/>
      <c r="C25" s="22"/>
      <c r="D25" s="22"/>
    </row>
    <row r="27" spans="1:4" ht="15" customHeight="1">
      <c r="A27" s="47" t="s">
        <v>71</v>
      </c>
      <c r="B27" s="47"/>
      <c r="C27" s="47"/>
      <c r="D27" s="47"/>
    </row>
  </sheetData>
  <sheetProtection/>
  <mergeCells count="6">
    <mergeCell ref="A27:D27"/>
    <mergeCell ref="A1:D1"/>
    <mergeCell ref="A2:D2"/>
    <mergeCell ref="A3:D3"/>
    <mergeCell ref="A20:A21"/>
    <mergeCell ref="C20:C21"/>
  </mergeCells>
  <printOptions/>
  <pageMargins left="1.3779527559055118" right="0.7874015748031497" top="1.1811023622047245" bottom="0.5118110236220472" header="0.2362204724409449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9"/>
  <sheetViews>
    <sheetView view="pageBreakPreview" zoomScaleSheetLayoutView="100" zoomScalePageLayoutView="0" workbookViewId="0" topLeftCell="A4">
      <pane ySplit="5" topLeftCell="A13" activePane="bottomLeft" state="frozen"/>
      <selection pane="topLeft" activeCell="A4" sqref="A4"/>
      <selection pane="bottomLeft" activeCell="A4" sqref="A4:F4"/>
    </sheetView>
  </sheetViews>
  <sheetFormatPr defaultColWidth="9.140625" defaultRowHeight="12.75"/>
  <cols>
    <col min="1" max="1" width="34.8515625" style="20" customWidth="1"/>
    <col min="2" max="2" width="14.7109375" style="20" customWidth="1"/>
    <col min="3" max="3" width="18.00390625" style="20" customWidth="1"/>
    <col min="4" max="4" width="14.57421875" style="20" customWidth="1"/>
    <col min="5" max="5" width="18.7109375" style="20" customWidth="1"/>
    <col min="6" max="6" width="15.421875" style="20" customWidth="1"/>
    <col min="7" max="16384" width="9.140625" style="20" customWidth="1"/>
  </cols>
  <sheetData>
    <row r="4" spans="1:6" ht="20.25" customHeight="1">
      <c r="A4" s="48" t="s">
        <v>62</v>
      </c>
      <c r="B4" s="48"/>
      <c r="C4" s="48"/>
      <c r="D4" s="48"/>
      <c r="E4" s="48"/>
      <c r="F4" s="48"/>
    </row>
    <row r="5" spans="1:6" ht="17.25" customHeight="1">
      <c r="A5" s="49" t="s">
        <v>61</v>
      </c>
      <c r="B5" s="49"/>
      <c r="C5" s="49"/>
      <c r="D5" s="49"/>
      <c r="E5" s="49"/>
      <c r="F5" s="49"/>
    </row>
    <row r="6" ht="17.25">
      <c r="F6" s="1" t="s">
        <v>46</v>
      </c>
    </row>
    <row r="7" spans="1:6" ht="53.25" customHeight="1">
      <c r="A7" s="52" t="s">
        <v>0</v>
      </c>
      <c r="B7" s="51">
        <v>2013</v>
      </c>
      <c r="C7" s="51">
        <v>2001</v>
      </c>
      <c r="D7" s="51">
        <v>2014</v>
      </c>
      <c r="E7" s="51">
        <v>2001</v>
      </c>
      <c r="F7" s="23">
        <v>2015</v>
      </c>
    </row>
    <row r="8" spans="1:6" ht="34.5">
      <c r="A8" s="53"/>
      <c r="B8" s="23" t="s">
        <v>43</v>
      </c>
      <c r="C8" s="24" t="s">
        <v>69</v>
      </c>
      <c r="D8" s="23" t="s">
        <v>43</v>
      </c>
      <c r="E8" s="24" t="s">
        <v>96</v>
      </c>
      <c r="F8" s="24" t="s">
        <v>42</v>
      </c>
    </row>
    <row r="9" spans="1:6" ht="16.5">
      <c r="A9" s="25">
        <v>1</v>
      </c>
      <c r="B9" s="25">
        <v>4</v>
      </c>
      <c r="C9" s="25">
        <v>5</v>
      </c>
      <c r="D9" s="25">
        <v>4</v>
      </c>
      <c r="E9" s="25">
        <v>5</v>
      </c>
      <c r="F9" s="25">
        <v>6</v>
      </c>
    </row>
    <row r="10" spans="1:6" ht="12.75" customHeight="1" hidden="1">
      <c r="A10" s="2"/>
      <c r="B10" s="2"/>
      <c r="C10" s="2"/>
      <c r="D10" s="2"/>
      <c r="E10" s="2"/>
      <c r="F10" s="2"/>
    </row>
    <row r="11" spans="1:6" ht="20.25" customHeight="1" hidden="1">
      <c r="A11" s="2" t="s">
        <v>39</v>
      </c>
      <c r="B11" s="2"/>
      <c r="C11" s="2"/>
      <c r="D11" s="2"/>
      <c r="E11" s="2"/>
      <c r="F11" s="2"/>
    </row>
    <row r="12" spans="1:6" ht="13.5" customHeight="1" hidden="1" thickBot="1">
      <c r="A12" s="2"/>
      <c r="B12" s="2"/>
      <c r="C12" s="2"/>
      <c r="D12" s="2"/>
      <c r="E12" s="2"/>
      <c r="F12" s="2"/>
    </row>
    <row r="13" spans="1:6" ht="16.5">
      <c r="A13" s="2" t="s">
        <v>1</v>
      </c>
      <c r="B13" s="2">
        <f>SUM(B14:B15)</f>
        <v>1384824</v>
      </c>
      <c r="C13" s="2">
        <f>SUM(C14:C15)</f>
        <v>1275319.72</v>
      </c>
      <c r="D13" s="2">
        <f>SUM(D14:D15)</f>
        <v>1355500</v>
      </c>
      <c r="E13" s="2">
        <f>SUM(E14:E15)</f>
        <v>1255427.92</v>
      </c>
      <c r="F13" s="2">
        <f>SUM(F14:F15)</f>
        <v>1468480</v>
      </c>
    </row>
    <row r="14" spans="1:6" ht="16.5">
      <c r="A14" s="3" t="s">
        <v>2</v>
      </c>
      <c r="B14" s="2">
        <v>61590</v>
      </c>
      <c r="C14" s="2">
        <v>33590</v>
      </c>
      <c r="D14" s="2">
        <v>70300</v>
      </c>
      <c r="E14" s="2">
        <v>31100</v>
      </c>
      <c r="F14" s="2">
        <v>37000</v>
      </c>
    </row>
    <row r="15" spans="1:6" ht="16.5">
      <c r="A15" s="3" t="s">
        <v>3</v>
      </c>
      <c r="B15" s="2">
        <v>1323234</v>
      </c>
      <c r="C15" s="2">
        <v>1241729.72</v>
      </c>
      <c r="D15" s="2">
        <v>1285200</v>
      </c>
      <c r="E15" s="2">
        <v>1224327.92</v>
      </c>
      <c r="F15" s="2">
        <v>1431480</v>
      </c>
    </row>
    <row r="16" spans="1:6" ht="16.5">
      <c r="A16" s="2" t="s">
        <v>4</v>
      </c>
      <c r="B16" s="2">
        <f>SUM(B18:B21)</f>
        <v>4782135</v>
      </c>
      <c r="C16" s="2">
        <f>SUM(C18:C21)</f>
        <v>4420864.8</v>
      </c>
      <c r="D16" s="2">
        <f>SUM(D18:D21)</f>
        <v>4772644</v>
      </c>
      <c r="E16" s="2">
        <f>SUM(E18:E21)</f>
        <v>4626143.38</v>
      </c>
      <c r="F16" s="2">
        <f>SUM(F18:F21)</f>
        <v>4691935</v>
      </c>
    </row>
    <row r="17" spans="1:6" ht="16.5">
      <c r="A17" s="2" t="s">
        <v>57</v>
      </c>
      <c r="B17" s="2"/>
      <c r="C17" s="2"/>
      <c r="D17" s="2"/>
      <c r="E17" s="2"/>
      <c r="F17" s="2"/>
    </row>
    <row r="18" spans="1:6" ht="15" customHeight="1" hidden="1">
      <c r="A18" s="3" t="s">
        <v>5</v>
      </c>
      <c r="B18" s="2"/>
      <c r="C18" s="2"/>
      <c r="D18" s="2"/>
      <c r="E18" s="2"/>
      <c r="F18" s="2"/>
    </row>
    <row r="19" spans="1:6" ht="16.5">
      <c r="A19" s="3" t="s">
        <v>44</v>
      </c>
      <c r="B19" s="2">
        <v>4348485</v>
      </c>
      <c r="C19" s="2">
        <v>4023746.01</v>
      </c>
      <c r="D19" s="2">
        <v>4135147</v>
      </c>
      <c r="E19" s="2">
        <v>4068495.57</v>
      </c>
      <c r="F19" s="2">
        <v>4147300</v>
      </c>
    </row>
    <row r="20" spans="1:6" ht="16.5">
      <c r="A20" s="3" t="s">
        <v>6</v>
      </c>
      <c r="B20" s="2">
        <v>58850</v>
      </c>
      <c r="C20" s="2">
        <v>36315.75</v>
      </c>
      <c r="D20" s="2">
        <v>70822</v>
      </c>
      <c r="E20" s="2">
        <f>29631.35+3571.6+1300+16600</f>
        <v>51102.95</v>
      </c>
      <c r="F20" s="2">
        <v>30000</v>
      </c>
    </row>
    <row r="21" spans="1:6" ht="16.5">
      <c r="A21" s="3" t="s">
        <v>7</v>
      </c>
      <c r="B21" s="2">
        <v>374800</v>
      </c>
      <c r="C21" s="2">
        <v>360803.04</v>
      </c>
      <c r="D21" s="2">
        <v>566675</v>
      </c>
      <c r="E21" s="2">
        <f>343535.65+163009.21</f>
        <v>506544.86</v>
      </c>
      <c r="F21" s="2">
        <v>514635</v>
      </c>
    </row>
    <row r="22" spans="1:6" ht="41.25" customHeight="1">
      <c r="A22" s="50" t="s">
        <v>14</v>
      </c>
      <c r="B22" s="23">
        <v>9641296</v>
      </c>
      <c r="C22" s="51">
        <v>9232474.85</v>
      </c>
      <c r="D22" s="23">
        <v>9912608</v>
      </c>
      <c r="E22" s="51">
        <v>9408238.46</v>
      </c>
      <c r="F22" s="51">
        <v>10402500</v>
      </c>
    </row>
    <row r="23" spans="1:6" ht="22.5" customHeight="1" hidden="1" thickBot="1">
      <c r="A23" s="50" t="s">
        <v>10</v>
      </c>
      <c r="B23" s="23"/>
      <c r="C23" s="51"/>
      <c r="D23" s="23"/>
      <c r="E23" s="51"/>
      <c r="F23" s="51"/>
    </row>
    <row r="24" spans="1:6" ht="22.5" customHeight="1">
      <c r="A24" s="42" t="s">
        <v>11</v>
      </c>
      <c r="B24" s="23"/>
      <c r="C24" s="23"/>
      <c r="D24" s="23">
        <v>3000</v>
      </c>
      <c r="E24" s="23">
        <v>0</v>
      </c>
      <c r="F24" s="23">
        <v>1000</v>
      </c>
    </row>
    <row r="25" spans="1:6" ht="16.5">
      <c r="A25" s="2" t="s">
        <v>56</v>
      </c>
      <c r="B25" s="2">
        <f>B22+B16+B13</f>
        <v>15808255</v>
      </c>
      <c r="C25" s="41">
        <f>C22+C16+C13</f>
        <v>14928659.37</v>
      </c>
      <c r="D25" s="2">
        <f>D22+D16+D13+D24</f>
        <v>16043752</v>
      </c>
      <c r="E25" s="2">
        <f>E22+E16+E13</f>
        <v>15289809.76</v>
      </c>
      <c r="F25" s="2">
        <f>F22+F16+F13+F24</f>
        <v>16563915</v>
      </c>
    </row>
    <row r="26" spans="1:6" ht="16.5">
      <c r="A26" s="12"/>
      <c r="B26" s="12"/>
      <c r="C26" s="12"/>
      <c r="D26" s="12"/>
      <c r="E26" s="12"/>
      <c r="F26" s="12"/>
    </row>
    <row r="27" spans="1:6" ht="16.5">
      <c r="A27" s="12"/>
      <c r="B27" s="12"/>
      <c r="C27" s="12"/>
      <c r="D27" s="12"/>
      <c r="E27" s="12"/>
      <c r="F27" s="12"/>
    </row>
    <row r="29" spans="1:6" ht="15" customHeight="1">
      <c r="A29" s="47" t="s">
        <v>72</v>
      </c>
      <c r="B29" s="47"/>
      <c r="C29" s="47"/>
      <c r="D29" s="47"/>
      <c r="E29" s="47"/>
      <c r="F29" s="47"/>
    </row>
  </sheetData>
  <sheetProtection/>
  <mergeCells count="10">
    <mergeCell ref="A29:F29"/>
    <mergeCell ref="A22:A23"/>
    <mergeCell ref="C22:C23"/>
    <mergeCell ref="E22:E23"/>
    <mergeCell ref="F22:F23"/>
    <mergeCell ref="A4:F4"/>
    <mergeCell ref="A5:F5"/>
    <mergeCell ref="B7:C7"/>
    <mergeCell ref="D7:E7"/>
    <mergeCell ref="A7:A8"/>
  </mergeCells>
  <printOptions/>
  <pageMargins left="1.32" right="0.7874015748031497" top="1.1811023622047245" bottom="0.3937007874015748" header="0.31496062992125984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75" zoomScalePageLayoutView="0" workbookViewId="0" topLeftCell="A1">
      <selection activeCell="L9" sqref="L9"/>
    </sheetView>
  </sheetViews>
  <sheetFormatPr defaultColWidth="9.140625" defaultRowHeight="12.75"/>
  <cols>
    <col min="1" max="1" width="52.8515625" style="20" customWidth="1"/>
    <col min="2" max="2" width="11.421875" style="20" customWidth="1"/>
    <col min="3" max="4" width="11.8515625" style="20" customWidth="1"/>
    <col min="5" max="5" width="12.57421875" style="20" customWidth="1"/>
    <col min="6" max="17" width="10.7109375" style="20" customWidth="1"/>
    <col min="18" max="19" width="8.7109375" style="20" customWidth="1"/>
    <col min="20" max="16384" width="9.140625" style="20" customWidth="1"/>
  </cols>
  <sheetData>
    <row r="1" spans="1:7" ht="16.5">
      <c r="A1" s="12"/>
      <c r="B1" s="12"/>
      <c r="C1" s="12"/>
      <c r="D1" s="12"/>
      <c r="E1" s="12"/>
      <c r="F1" s="12"/>
      <c r="G1" s="12"/>
    </row>
    <row r="2" spans="1:9" ht="16.5">
      <c r="A2" s="48" t="s">
        <v>62</v>
      </c>
      <c r="B2" s="48"/>
      <c r="C2" s="48"/>
      <c r="D2" s="48"/>
      <c r="E2" s="48"/>
      <c r="F2" s="48"/>
      <c r="G2" s="48"/>
      <c r="H2" s="48"/>
      <c r="I2" s="48"/>
    </row>
    <row r="3" spans="1:9" ht="16.5">
      <c r="A3" s="49" t="s">
        <v>63</v>
      </c>
      <c r="B3" s="49"/>
      <c r="C3" s="49"/>
      <c r="D3" s="49"/>
      <c r="E3" s="49"/>
      <c r="F3" s="49"/>
      <c r="G3" s="49"/>
      <c r="H3" s="49"/>
      <c r="I3" s="49"/>
    </row>
    <row r="4" spans="1:9" ht="20.25" customHeight="1">
      <c r="A4" s="57" t="s">
        <v>68</v>
      </c>
      <c r="B4" s="57"/>
      <c r="C4" s="57"/>
      <c r="D4" s="57"/>
      <c r="E4" s="57"/>
      <c r="F4" s="57"/>
      <c r="G4" s="57"/>
      <c r="H4" s="57"/>
      <c r="I4" s="57"/>
    </row>
    <row r="5" ht="16.5"/>
    <row r="6" ht="16.5">
      <c r="I6" s="30" t="s">
        <v>22</v>
      </c>
    </row>
    <row r="7" spans="1:13" ht="33" customHeight="1">
      <c r="A7" s="26" t="s">
        <v>25</v>
      </c>
      <c r="B7" s="54" t="s">
        <v>55</v>
      </c>
      <c r="C7" s="55"/>
      <c r="D7" s="55"/>
      <c r="E7" s="56"/>
      <c r="F7" s="51" t="s">
        <v>75</v>
      </c>
      <c r="G7" s="51"/>
      <c r="H7" s="51"/>
      <c r="I7" s="51"/>
      <c r="J7" s="43"/>
      <c r="K7" s="43"/>
      <c r="L7" s="43"/>
      <c r="M7" s="43"/>
    </row>
    <row r="8" spans="1:13" ht="16.5" customHeight="1">
      <c r="A8" s="27" t="s">
        <v>26</v>
      </c>
      <c r="B8" s="2">
        <v>2013</v>
      </c>
      <c r="C8" s="2">
        <v>2014</v>
      </c>
      <c r="D8" s="2">
        <v>2015</v>
      </c>
      <c r="E8" s="2">
        <v>2016</v>
      </c>
      <c r="F8" s="2">
        <v>2013</v>
      </c>
      <c r="G8" s="2">
        <v>2014</v>
      </c>
      <c r="H8" s="2">
        <v>2015</v>
      </c>
      <c r="I8" s="2">
        <v>2016</v>
      </c>
      <c r="J8" s="12"/>
      <c r="K8" s="12"/>
      <c r="L8" s="12"/>
      <c r="M8" s="13"/>
    </row>
    <row r="9" spans="1:13" ht="16.5" customHeight="1">
      <c r="A9" s="28" t="s">
        <v>84</v>
      </c>
      <c r="B9" s="31">
        <f aca="true" t="shared" si="0" ref="B9:B14">F9+J9+J20+B34+F20+B20</f>
        <v>88</v>
      </c>
      <c r="C9" s="31">
        <f aca="true" t="shared" si="1" ref="C9:C14">G9+K9+K20+C34+G20+C20</f>
        <v>99.3</v>
      </c>
      <c r="D9" s="31">
        <f aca="true" t="shared" si="2" ref="D9:D14">H9+L9+L20+D34+H20+D20</f>
        <v>109.7</v>
      </c>
      <c r="E9" s="31">
        <f aca="true" t="shared" si="3" ref="E9:E14">I9+M9+M20+E34+I20+E20</f>
        <v>112.0037</v>
      </c>
      <c r="F9" s="31">
        <v>88</v>
      </c>
      <c r="G9" s="31">
        <f>88.6+10.7</f>
        <v>99.3</v>
      </c>
      <c r="H9" s="16">
        <v>109.7</v>
      </c>
      <c r="I9" s="16">
        <f>H9*102.1%</f>
        <v>112.0037</v>
      </c>
      <c r="J9" s="13"/>
      <c r="K9" s="13"/>
      <c r="L9" s="13"/>
      <c r="M9" s="13"/>
    </row>
    <row r="10" spans="1:13" ht="16.5" customHeight="1">
      <c r="A10" s="3" t="s">
        <v>85</v>
      </c>
      <c r="B10" s="31">
        <f t="shared" si="0"/>
        <v>5.5</v>
      </c>
      <c r="C10" s="31">
        <f t="shared" si="1"/>
        <v>6.8</v>
      </c>
      <c r="D10" s="31">
        <f t="shared" si="2"/>
        <v>8.1</v>
      </c>
      <c r="E10" s="31">
        <f t="shared" si="3"/>
        <v>8.2701</v>
      </c>
      <c r="F10" s="31">
        <v>3.8</v>
      </c>
      <c r="G10" s="31">
        <v>5.1</v>
      </c>
      <c r="H10" s="16">
        <v>6</v>
      </c>
      <c r="I10" s="16">
        <f>H10*102.1%</f>
        <v>6.1259999999999994</v>
      </c>
      <c r="J10" s="13"/>
      <c r="K10" s="13"/>
      <c r="L10" s="13"/>
      <c r="M10" s="13"/>
    </row>
    <row r="11" spans="1:13" ht="16.5" customHeight="1">
      <c r="A11" s="3" t="s">
        <v>86</v>
      </c>
      <c r="B11" s="31">
        <f t="shared" si="0"/>
        <v>9220.1</v>
      </c>
      <c r="C11" s="31">
        <f t="shared" si="1"/>
        <v>9442.5</v>
      </c>
      <c r="D11" s="31">
        <f t="shared" si="2"/>
        <v>9878.7</v>
      </c>
      <c r="E11" s="31">
        <f t="shared" si="3"/>
        <v>10086.152699999999</v>
      </c>
      <c r="F11" s="31">
        <v>2664.3</v>
      </c>
      <c r="G11" s="31">
        <v>2696</v>
      </c>
      <c r="H11" s="16">
        <v>2719.6</v>
      </c>
      <c r="I11" s="16">
        <f>H11*102.1%</f>
        <v>2776.7115999999996</v>
      </c>
      <c r="J11" s="13"/>
      <c r="K11" s="13"/>
      <c r="L11" s="13"/>
      <c r="M11" s="13"/>
    </row>
    <row r="12" spans="1:13" ht="16.5" customHeight="1">
      <c r="A12" s="3" t="s">
        <v>87</v>
      </c>
      <c r="B12" s="31">
        <f t="shared" si="0"/>
        <v>3352.3999999999996</v>
      </c>
      <c r="C12" s="31">
        <f t="shared" si="1"/>
        <v>3467.1</v>
      </c>
      <c r="D12" s="31">
        <f t="shared" si="2"/>
        <v>3585.9999999999995</v>
      </c>
      <c r="E12" s="31">
        <f t="shared" si="3"/>
        <v>3661.3059999999996</v>
      </c>
      <c r="F12" s="31">
        <v>972.3</v>
      </c>
      <c r="G12" s="31">
        <v>987.6</v>
      </c>
      <c r="H12" s="16">
        <v>987.2</v>
      </c>
      <c r="I12" s="16">
        <f>H12*102.1%</f>
        <v>1007.9312</v>
      </c>
      <c r="J12" s="13"/>
      <c r="K12" s="13"/>
      <c r="L12" s="13"/>
      <c r="M12" s="13"/>
    </row>
    <row r="13" spans="1:13" ht="16.5" customHeight="1">
      <c r="A13" s="3" t="s">
        <v>88</v>
      </c>
      <c r="B13" s="31">
        <f t="shared" si="0"/>
        <v>687.4</v>
      </c>
      <c r="C13" s="31">
        <f t="shared" si="1"/>
        <v>715.1</v>
      </c>
      <c r="D13" s="31">
        <f t="shared" si="2"/>
        <v>1007.4</v>
      </c>
      <c r="E13" s="31">
        <f t="shared" si="3"/>
        <v>1028.5554</v>
      </c>
      <c r="F13" s="31">
        <v>172.7</v>
      </c>
      <c r="G13" s="31">
        <v>179.3</v>
      </c>
      <c r="H13" s="16">
        <v>224.4</v>
      </c>
      <c r="I13" s="16">
        <f>H13*102.1%</f>
        <v>229.11239999999998</v>
      </c>
      <c r="J13" s="13"/>
      <c r="K13" s="13"/>
      <c r="L13" s="13"/>
      <c r="M13" s="13"/>
    </row>
    <row r="14" spans="1:13" ht="16.5" customHeight="1">
      <c r="A14" s="3" t="s">
        <v>89</v>
      </c>
      <c r="B14" s="31">
        <f t="shared" si="0"/>
        <v>341.9</v>
      </c>
      <c r="C14" s="31">
        <f t="shared" si="1"/>
        <v>481.6</v>
      </c>
      <c r="D14" s="31">
        <f t="shared" si="2"/>
        <v>498.6</v>
      </c>
      <c r="E14" s="31">
        <f t="shared" si="3"/>
        <v>509.0706</v>
      </c>
      <c r="F14" s="31">
        <v>341.9</v>
      </c>
      <c r="G14" s="31">
        <v>481.6</v>
      </c>
      <c r="H14" s="16">
        <v>495.1</v>
      </c>
      <c r="I14" s="16">
        <f>H14*102.1%</f>
        <v>505.4971</v>
      </c>
      <c r="J14" s="13"/>
      <c r="K14" s="13"/>
      <c r="L14" s="13"/>
      <c r="M14" s="13"/>
    </row>
    <row r="15" spans="1:9" ht="16.5" customHeight="1">
      <c r="A15" s="3" t="s">
        <v>65</v>
      </c>
      <c r="B15" s="16">
        <f>SUM(B9:B14)</f>
        <v>13695.3</v>
      </c>
      <c r="C15" s="16">
        <f>SUM(C9:C14)</f>
        <v>14212.400000000001</v>
      </c>
      <c r="D15" s="16">
        <f aca="true" t="shared" si="4" ref="D15:I15">SUM(D9:D14)</f>
        <v>15088.5</v>
      </c>
      <c r="E15" s="16">
        <f t="shared" si="4"/>
        <v>15405.358499999998</v>
      </c>
      <c r="F15" s="16">
        <f>SUM(F9:F14)</f>
        <v>4243</v>
      </c>
      <c r="G15" s="16">
        <f>SUM(G9:G14)</f>
        <v>4448.900000000001</v>
      </c>
      <c r="H15" s="16">
        <f t="shared" si="4"/>
        <v>4542</v>
      </c>
      <c r="I15" s="16">
        <f t="shared" si="4"/>
        <v>4637.381999999999</v>
      </c>
    </row>
    <row r="16" ht="16.5" customHeight="1"/>
    <row r="17" ht="16.5" customHeight="1"/>
    <row r="18" spans="1:12" ht="16.5" customHeight="1">
      <c r="A18" s="26" t="s">
        <v>25</v>
      </c>
      <c r="B18" s="56" t="s">
        <v>47</v>
      </c>
      <c r="C18" s="51"/>
      <c r="D18" s="51"/>
      <c r="E18" s="51"/>
      <c r="F18" s="51" t="s">
        <v>23</v>
      </c>
      <c r="G18" s="51"/>
      <c r="H18" s="51"/>
      <c r="I18" s="51"/>
      <c r="J18" s="43"/>
      <c r="K18" s="43"/>
      <c r="L18" s="43"/>
    </row>
    <row r="19" spans="1:12" ht="16.5" customHeight="1">
      <c r="A19" s="27" t="s">
        <v>26</v>
      </c>
      <c r="B19" s="2">
        <v>2013</v>
      </c>
      <c r="C19" s="2">
        <v>2014</v>
      </c>
      <c r="D19" s="2">
        <v>2015</v>
      </c>
      <c r="E19" s="2">
        <v>2016</v>
      </c>
      <c r="F19" s="2">
        <v>2013</v>
      </c>
      <c r="G19" s="2">
        <v>2014</v>
      </c>
      <c r="H19" s="2">
        <v>2015</v>
      </c>
      <c r="I19" s="2">
        <v>2016</v>
      </c>
      <c r="J19" s="12"/>
      <c r="K19" s="12"/>
      <c r="L19" s="12"/>
    </row>
    <row r="20" spans="1:12" ht="16.5" customHeight="1">
      <c r="A20" s="28" t="s">
        <v>84</v>
      </c>
      <c r="B20" s="16"/>
      <c r="C20" s="16"/>
      <c r="D20" s="16"/>
      <c r="E20" s="16"/>
      <c r="F20" s="16"/>
      <c r="G20" s="16"/>
      <c r="H20" s="16"/>
      <c r="I20" s="16"/>
      <c r="J20" s="13"/>
      <c r="K20" s="13"/>
      <c r="L20" s="13"/>
    </row>
    <row r="21" spans="1:12" ht="16.5" customHeight="1">
      <c r="A21" s="3" t="s">
        <v>90</v>
      </c>
      <c r="B21" s="16">
        <v>1.7</v>
      </c>
      <c r="C21" s="16">
        <v>1.7</v>
      </c>
      <c r="D21" s="16">
        <v>2.1</v>
      </c>
      <c r="E21" s="16">
        <f>D21*102.1%</f>
        <v>2.1441</v>
      </c>
      <c r="F21" s="16"/>
      <c r="G21" s="16"/>
      <c r="H21" s="16"/>
      <c r="I21" s="16"/>
      <c r="J21" s="13"/>
      <c r="K21" s="13"/>
      <c r="L21" s="13"/>
    </row>
    <row r="22" spans="1:12" ht="16.5" customHeight="1">
      <c r="A22" s="3" t="s">
        <v>92</v>
      </c>
      <c r="B22" s="16">
        <v>740.6</v>
      </c>
      <c r="C22" s="16">
        <v>758.7</v>
      </c>
      <c r="D22" s="16">
        <v>802</v>
      </c>
      <c r="E22" s="16">
        <f>D22*102.1%</f>
        <v>818.8419999999999</v>
      </c>
      <c r="F22" s="16">
        <v>5815.2</v>
      </c>
      <c r="G22" s="16">
        <v>5987.8</v>
      </c>
      <c r="H22" s="16">
        <v>6357.1</v>
      </c>
      <c r="I22" s="16">
        <f>H22*102.1%</f>
        <v>6490.599099999999</v>
      </c>
      <c r="J22" s="13"/>
      <c r="K22" s="13"/>
      <c r="L22" s="13"/>
    </row>
    <row r="23" spans="1:12" ht="16.5" customHeight="1">
      <c r="A23" s="3" t="s">
        <v>93</v>
      </c>
      <c r="B23" s="16">
        <v>265.5</v>
      </c>
      <c r="C23" s="16">
        <v>272.5</v>
      </c>
      <c r="D23" s="16">
        <v>291.1</v>
      </c>
      <c r="E23" s="16">
        <f>D23*102.1%</f>
        <v>297.2131</v>
      </c>
      <c r="F23" s="16">
        <v>2114.6</v>
      </c>
      <c r="G23" s="16">
        <v>2207</v>
      </c>
      <c r="H23" s="16">
        <v>2307.7</v>
      </c>
      <c r="I23" s="16">
        <f>H23*102.1%</f>
        <v>2356.1616999999997</v>
      </c>
      <c r="J23" s="13"/>
      <c r="K23" s="13"/>
      <c r="L23" s="13"/>
    </row>
    <row r="24" spans="1:12" ht="16.5" customHeight="1">
      <c r="A24" s="3" t="s">
        <v>91</v>
      </c>
      <c r="B24" s="16">
        <v>101.4</v>
      </c>
      <c r="C24" s="16">
        <v>87.5</v>
      </c>
      <c r="D24" s="16">
        <v>154.9</v>
      </c>
      <c r="E24" s="16">
        <f>D24*102.1%</f>
        <v>158.1529</v>
      </c>
      <c r="F24" s="16">
        <v>413.3</v>
      </c>
      <c r="G24" s="16">
        <v>448.3</v>
      </c>
      <c r="H24" s="16">
        <v>628.1</v>
      </c>
      <c r="I24" s="16">
        <f>H24*102.1%</f>
        <v>641.2900999999999</v>
      </c>
      <c r="J24" s="13"/>
      <c r="K24" s="13"/>
      <c r="L24" s="13"/>
    </row>
    <row r="25" spans="1:12" ht="16.5" customHeight="1">
      <c r="A25" s="3" t="s">
        <v>89</v>
      </c>
      <c r="B25" s="16"/>
      <c r="C25" s="16"/>
      <c r="D25" s="16"/>
      <c r="E25" s="16"/>
      <c r="F25" s="16"/>
      <c r="G25" s="16"/>
      <c r="H25" s="16">
        <v>3.5</v>
      </c>
      <c r="I25" s="16">
        <f>H25*102.1%</f>
        <v>3.5734999999999997</v>
      </c>
      <c r="J25" s="13"/>
      <c r="K25" s="13"/>
      <c r="L25" s="13"/>
    </row>
    <row r="26" spans="1:12" ht="16.5">
      <c r="A26" s="3" t="s">
        <v>65</v>
      </c>
      <c r="B26" s="16">
        <f>SUM(B20:B25)</f>
        <v>1109.2</v>
      </c>
      <c r="C26" s="16">
        <f>SUM(C20:C25)</f>
        <v>1120.4</v>
      </c>
      <c r="D26" s="16">
        <f aca="true" t="shared" si="5" ref="D26:I26">SUM(D20:D25)</f>
        <v>1250.1000000000001</v>
      </c>
      <c r="E26" s="16">
        <f t="shared" si="5"/>
        <v>1276.3520999999998</v>
      </c>
      <c r="F26" s="16">
        <f>SUM(F20:F25)</f>
        <v>8343.099999999999</v>
      </c>
      <c r="G26" s="16">
        <f>SUM(G20:G25)</f>
        <v>8643.099999999999</v>
      </c>
      <c r="H26" s="16">
        <f t="shared" si="5"/>
        <v>9296.4</v>
      </c>
      <c r="I26" s="16">
        <f t="shared" si="5"/>
        <v>9491.6244</v>
      </c>
      <c r="J26" s="13"/>
      <c r="K26" s="13"/>
      <c r="L26" s="13"/>
    </row>
    <row r="27" spans="1:12" ht="16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6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6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1" ht="16.5">
      <c r="A30" s="47" t="s">
        <v>73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5" ht="16.5">
      <c r="A31" s="13"/>
      <c r="B31" s="13"/>
      <c r="C31" s="13"/>
      <c r="D31" s="13"/>
      <c r="E31" s="13"/>
    </row>
    <row r="32" spans="1:5" ht="12.75" customHeight="1">
      <c r="A32" s="12"/>
      <c r="B32" s="43"/>
      <c r="C32" s="43"/>
      <c r="D32" s="43"/>
      <c r="E32" s="8"/>
    </row>
    <row r="33" spans="1:5" ht="16.5">
      <c r="A33" s="12"/>
      <c r="B33" s="12"/>
      <c r="C33" s="12"/>
      <c r="D33" s="12"/>
      <c r="E33" s="12"/>
    </row>
    <row r="34" spans="1:5" ht="16.5">
      <c r="A34" s="13"/>
      <c r="B34" s="13"/>
      <c r="C34" s="13"/>
      <c r="D34" s="13"/>
      <c r="E34" s="13"/>
    </row>
    <row r="35" spans="1:5" ht="16.5">
      <c r="A35" s="13"/>
      <c r="B35" s="13"/>
      <c r="C35" s="13"/>
      <c r="D35" s="13"/>
      <c r="E35" s="13"/>
    </row>
    <row r="36" spans="1:5" ht="16.5">
      <c r="A36" s="13"/>
      <c r="B36" s="13"/>
      <c r="C36" s="13"/>
      <c r="D36" s="13"/>
      <c r="E36" s="13"/>
    </row>
    <row r="37" spans="1:5" ht="16.5">
      <c r="A37" s="13"/>
      <c r="B37" s="13"/>
      <c r="C37" s="13"/>
      <c r="D37" s="13"/>
      <c r="E37" s="13"/>
    </row>
    <row r="38" spans="1:5" ht="16.5">
      <c r="A38" s="13"/>
      <c r="B38" s="13"/>
      <c r="C38" s="13"/>
      <c r="D38" s="13"/>
      <c r="E38" s="13"/>
    </row>
    <row r="39" spans="1:5" ht="16.5">
      <c r="A39" s="13"/>
      <c r="B39" s="13"/>
      <c r="C39" s="13"/>
      <c r="D39" s="13"/>
      <c r="E39" s="13"/>
    </row>
  </sheetData>
  <sheetProtection/>
  <mergeCells count="11">
    <mergeCell ref="F7:I7"/>
    <mergeCell ref="A2:I2"/>
    <mergeCell ref="A3:I3"/>
    <mergeCell ref="B7:E7"/>
    <mergeCell ref="B32:D32"/>
    <mergeCell ref="A4:I4"/>
    <mergeCell ref="J18:L18"/>
    <mergeCell ref="A30:K30"/>
    <mergeCell ref="J7:M7"/>
    <mergeCell ref="B18:E18"/>
    <mergeCell ref="F18:I18"/>
  </mergeCells>
  <printOptions/>
  <pageMargins left="0.7874015748031497" right="0.7874015748031497" top="1.1811023622047245" bottom="0.3937007874015748" header="0.7086614173228347" footer="0.15748031496062992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I6" sqref="I6"/>
    </sheetView>
  </sheetViews>
  <sheetFormatPr defaultColWidth="9.140625" defaultRowHeight="12.75"/>
  <cols>
    <col min="1" max="1" width="48.57421875" style="20" customWidth="1"/>
    <col min="2" max="2" width="18.57421875" style="20" customWidth="1"/>
    <col min="3" max="3" width="19.00390625" style="20" customWidth="1"/>
    <col min="4" max="4" width="18.57421875" style="20" customWidth="1"/>
    <col min="5" max="5" width="19.8515625" style="20" customWidth="1"/>
    <col min="6" max="6" width="14.140625" style="20" customWidth="1"/>
    <col min="7" max="7" width="15.421875" style="20" customWidth="1"/>
    <col min="8" max="16384" width="9.140625" style="20" customWidth="1"/>
  </cols>
  <sheetData>
    <row r="1" spans="1:5" ht="16.5">
      <c r="A1" s="48" t="s">
        <v>64</v>
      </c>
      <c r="B1" s="48"/>
      <c r="C1" s="48"/>
      <c r="D1" s="48"/>
      <c r="E1" s="48"/>
    </row>
    <row r="2" spans="1:5" ht="16.5">
      <c r="A2" s="49" t="s">
        <v>67</v>
      </c>
      <c r="B2" s="49"/>
      <c r="C2" s="49"/>
      <c r="D2" s="49"/>
      <c r="E2" s="49"/>
    </row>
    <row r="3" spans="1:4" ht="16.5">
      <c r="A3" s="49"/>
      <c r="B3" s="49"/>
      <c r="C3" s="49"/>
      <c r="D3" s="49"/>
    </row>
    <row r="4" spans="5:7" ht="20.25" customHeight="1">
      <c r="E4" s="40" t="s">
        <v>22</v>
      </c>
      <c r="G4" s="40" t="s">
        <v>66</v>
      </c>
    </row>
    <row r="5" spans="1:9" ht="61.5" customHeight="1">
      <c r="A5" s="2" t="s">
        <v>0</v>
      </c>
      <c r="B5" s="23" t="s">
        <v>94</v>
      </c>
      <c r="C5" s="23" t="s">
        <v>97</v>
      </c>
      <c r="D5" s="23" t="s">
        <v>98</v>
      </c>
      <c r="E5" s="23" t="s">
        <v>99</v>
      </c>
      <c r="F5" s="23" t="s">
        <v>100</v>
      </c>
      <c r="G5" s="23" t="s">
        <v>101</v>
      </c>
      <c r="I5" s="21"/>
    </row>
    <row r="6" spans="1:7" ht="16.5">
      <c r="A6" s="2"/>
      <c r="B6" s="2"/>
      <c r="C6" s="2"/>
      <c r="D6" s="2"/>
      <c r="E6" s="2"/>
      <c r="F6" s="3"/>
      <c r="G6" s="3"/>
    </row>
    <row r="7" spans="1:7" ht="16.5">
      <c r="A7" s="2">
        <v>1</v>
      </c>
      <c r="B7" s="2">
        <v>2</v>
      </c>
      <c r="C7" s="2">
        <v>3</v>
      </c>
      <c r="D7" s="2">
        <v>4</v>
      </c>
      <c r="E7" s="2">
        <v>5</v>
      </c>
      <c r="F7" s="3">
        <v>6</v>
      </c>
      <c r="G7" s="3">
        <v>7</v>
      </c>
    </row>
    <row r="8" spans="1:7" ht="18.75" customHeight="1" hidden="1">
      <c r="A8" s="2" t="s">
        <v>39</v>
      </c>
      <c r="B8" s="2">
        <v>388544.2</v>
      </c>
      <c r="C8" s="2">
        <v>388544.2</v>
      </c>
      <c r="D8" s="2">
        <v>388544.2</v>
      </c>
      <c r="E8" s="2">
        <v>388544.2</v>
      </c>
      <c r="F8" s="3"/>
      <c r="G8" s="3"/>
    </row>
    <row r="9" spans="1:7" ht="16.5">
      <c r="A9" s="2" t="s">
        <v>77</v>
      </c>
      <c r="B9" s="29">
        <v>14928.7</v>
      </c>
      <c r="C9" s="29">
        <v>15289.8</v>
      </c>
      <c r="D9" s="29">
        <v>16563.9</v>
      </c>
      <c r="E9" s="29">
        <f>D9-C9</f>
        <v>1274.1000000000022</v>
      </c>
      <c r="F9" s="16">
        <f>(D9/B9)*100-100</f>
        <v>10.953398487477145</v>
      </c>
      <c r="G9" s="16">
        <f>(D9/C9)*100-100</f>
        <v>8.333006317937446</v>
      </c>
    </row>
    <row r="10" spans="1:7" ht="16.5">
      <c r="A10" s="3" t="s">
        <v>54</v>
      </c>
      <c r="B10" s="29"/>
      <c r="C10" s="29"/>
      <c r="D10" s="29"/>
      <c r="E10" s="29"/>
      <c r="F10" s="16"/>
      <c r="G10" s="16"/>
    </row>
    <row r="11" spans="1:7" ht="16.5">
      <c r="A11" s="3" t="s">
        <v>33</v>
      </c>
      <c r="B11" s="29">
        <f>B21+B30+B39+B47+B55</f>
        <v>9220.1</v>
      </c>
      <c r="C11" s="29">
        <f aca="true" t="shared" si="0" ref="B11:D12">C21+C30+C39+C47+C55</f>
        <v>9442.5</v>
      </c>
      <c r="D11" s="29">
        <f t="shared" si="0"/>
        <v>9878.7</v>
      </c>
      <c r="E11" s="29">
        <f aca="true" t="shared" si="1" ref="E11:E53">D11-C11</f>
        <v>436.2000000000007</v>
      </c>
      <c r="F11" s="16">
        <f aca="true" t="shared" si="2" ref="F11:F73">(D11/B11)*100-100</f>
        <v>7.143089554343234</v>
      </c>
      <c r="G11" s="16">
        <f aca="true" t="shared" si="3" ref="G11:G73">(D11/C11)*100-100</f>
        <v>4.619539316918193</v>
      </c>
    </row>
    <row r="12" spans="1:7" ht="16.5">
      <c r="A12" s="3" t="s">
        <v>34</v>
      </c>
      <c r="B12" s="29">
        <f>B22+B31+B40+B48+B56</f>
        <v>3352.3999999999996</v>
      </c>
      <c r="C12" s="29">
        <f t="shared" si="0"/>
        <v>3467.1</v>
      </c>
      <c r="D12" s="29">
        <f t="shared" si="0"/>
        <v>3586</v>
      </c>
      <c r="E12" s="29">
        <f t="shared" si="1"/>
        <v>118.90000000000009</v>
      </c>
      <c r="F12" s="16">
        <f t="shared" si="2"/>
        <v>6.968142226464622</v>
      </c>
      <c r="G12" s="16">
        <f t="shared" si="3"/>
        <v>3.4293790199302094</v>
      </c>
    </row>
    <row r="13" spans="1:7" ht="16.5">
      <c r="A13" s="3" t="s">
        <v>35</v>
      </c>
      <c r="B13" s="29">
        <f>B23+B32+B41</f>
        <v>5.5</v>
      </c>
      <c r="C13" s="29">
        <f>C23+C32+C41</f>
        <v>6.8</v>
      </c>
      <c r="D13" s="29">
        <f>D23+D32+D41</f>
        <v>8.1</v>
      </c>
      <c r="E13" s="29">
        <f t="shared" si="1"/>
        <v>1.2999999999999998</v>
      </c>
      <c r="F13" s="16">
        <f t="shared" si="2"/>
        <v>47.27272727272725</v>
      </c>
      <c r="G13" s="16">
        <f t="shared" si="3"/>
        <v>19.117647058823522</v>
      </c>
    </row>
    <row r="14" spans="1:7" ht="16.5">
      <c r="A14" s="3" t="s">
        <v>36</v>
      </c>
      <c r="B14" s="29">
        <f>B24+B33+B111</f>
        <v>88</v>
      </c>
      <c r="C14" s="29">
        <f>C24+C33+C111</f>
        <v>99.3</v>
      </c>
      <c r="D14" s="29">
        <f>D24+D33+D111</f>
        <v>109.7</v>
      </c>
      <c r="E14" s="29">
        <f t="shared" si="1"/>
        <v>10.400000000000006</v>
      </c>
      <c r="F14" s="16">
        <f t="shared" si="2"/>
        <v>24.659090909090907</v>
      </c>
      <c r="G14" s="16">
        <f t="shared" si="3"/>
        <v>10.473313192346438</v>
      </c>
    </row>
    <row r="15" spans="1:7" ht="16.5">
      <c r="A15" s="3" t="s">
        <v>37</v>
      </c>
      <c r="B15" s="29">
        <f>B25+B34+B42+B60</f>
        <v>687.4000000000001</v>
      </c>
      <c r="C15" s="29">
        <f>C25+C34+C42+C60</f>
        <v>715.1</v>
      </c>
      <c r="D15" s="29">
        <f>D25+D34+D42+D60</f>
        <v>1007.4000000000001</v>
      </c>
      <c r="E15" s="29">
        <f t="shared" si="1"/>
        <v>292.30000000000007</v>
      </c>
      <c r="F15" s="16">
        <f t="shared" si="2"/>
        <v>46.552225778294996</v>
      </c>
      <c r="G15" s="16">
        <f t="shared" si="3"/>
        <v>40.875402041672515</v>
      </c>
    </row>
    <row r="16" spans="1:7" ht="16.5">
      <c r="A16" s="4" t="s">
        <v>53</v>
      </c>
      <c r="B16" s="29">
        <f>B61+B112</f>
        <v>341.9</v>
      </c>
      <c r="C16" s="29">
        <f>C61+C112</f>
        <v>481.6</v>
      </c>
      <c r="D16" s="29">
        <f>D61+D112</f>
        <v>498.6</v>
      </c>
      <c r="E16" s="29">
        <f t="shared" si="1"/>
        <v>17</v>
      </c>
      <c r="F16" s="16">
        <f t="shared" si="2"/>
        <v>45.832114653407444</v>
      </c>
      <c r="G16" s="16">
        <f t="shared" si="3"/>
        <v>3.529900332225907</v>
      </c>
    </row>
    <row r="17" spans="1:7" ht="16.5">
      <c r="A17" s="3" t="s">
        <v>58</v>
      </c>
      <c r="B17" s="29">
        <f>SUM(B11:B16)</f>
        <v>13695.3</v>
      </c>
      <c r="C17" s="29">
        <f>SUM(C11:C16)</f>
        <v>14212.4</v>
      </c>
      <c r="D17" s="29">
        <f>SUM(D11:D16)</f>
        <v>15088.500000000002</v>
      </c>
      <c r="E17" s="29">
        <f t="shared" si="1"/>
        <v>876.1000000000022</v>
      </c>
      <c r="F17" s="16">
        <f t="shared" si="2"/>
        <v>10.172833015706132</v>
      </c>
      <c r="G17" s="16">
        <f t="shared" si="3"/>
        <v>6.164335369114312</v>
      </c>
    </row>
    <row r="18" spans="1:7" ht="16.5">
      <c r="A18" s="3" t="s">
        <v>41</v>
      </c>
      <c r="B18" s="29">
        <f>B17/B9*100</f>
        <v>91.73806158607245</v>
      </c>
      <c r="C18" s="29">
        <f>C17/C9*100</f>
        <v>92.9534722494735</v>
      </c>
      <c r="D18" s="29">
        <f>D17/D9*100</f>
        <v>91.09267744915147</v>
      </c>
      <c r="E18" s="29">
        <f t="shared" si="1"/>
        <v>-1.86079480032204</v>
      </c>
      <c r="F18" s="16">
        <f t="shared" si="2"/>
        <v>-0.7035074927056968</v>
      </c>
      <c r="G18" s="16">
        <f t="shared" si="3"/>
        <v>-2.001856149416284</v>
      </c>
    </row>
    <row r="19" spans="1:7" ht="17.25">
      <c r="A19" s="32" t="s">
        <v>44</v>
      </c>
      <c r="B19" s="33">
        <v>4023.7</v>
      </c>
      <c r="C19" s="33">
        <v>4068.5</v>
      </c>
      <c r="D19" s="33">
        <v>4147.3</v>
      </c>
      <c r="E19" s="29">
        <f t="shared" si="1"/>
        <v>78.80000000000018</v>
      </c>
      <c r="F19" s="16">
        <f t="shared" si="2"/>
        <v>3.0717995874443886</v>
      </c>
      <c r="G19" s="16">
        <f t="shared" si="3"/>
        <v>1.9368317561754935</v>
      </c>
    </row>
    <row r="20" spans="1:7" ht="16.5">
      <c r="A20" s="3" t="s">
        <v>54</v>
      </c>
      <c r="B20" s="29"/>
      <c r="C20" s="29"/>
      <c r="D20" s="29"/>
      <c r="E20" s="29"/>
      <c r="F20" s="16"/>
      <c r="G20" s="16"/>
    </row>
    <row r="21" spans="1:7" ht="16.5">
      <c r="A21" s="3" t="s">
        <v>33</v>
      </c>
      <c r="B21" s="29">
        <v>2664.3</v>
      </c>
      <c r="C21" s="29">
        <v>2696</v>
      </c>
      <c r="D21" s="29">
        <v>2719.6</v>
      </c>
      <c r="E21" s="29">
        <f t="shared" si="1"/>
        <v>23.59999999999991</v>
      </c>
      <c r="F21" s="16">
        <f t="shared" si="2"/>
        <v>2.075592087978066</v>
      </c>
      <c r="G21" s="16">
        <f t="shared" si="3"/>
        <v>0.8753709198813056</v>
      </c>
    </row>
    <row r="22" spans="1:7" ht="16.5">
      <c r="A22" s="3" t="s">
        <v>34</v>
      </c>
      <c r="B22" s="29">
        <v>972.3</v>
      </c>
      <c r="C22" s="29">
        <v>987.6</v>
      </c>
      <c r="D22" s="29">
        <v>987.2</v>
      </c>
      <c r="E22" s="29">
        <f t="shared" si="1"/>
        <v>-0.39999999999997726</v>
      </c>
      <c r="F22" s="16">
        <f t="shared" si="2"/>
        <v>1.5324488326648407</v>
      </c>
      <c r="G22" s="16">
        <f t="shared" si="3"/>
        <v>-0.04050222762252531</v>
      </c>
    </row>
    <row r="23" spans="1:7" ht="16.5">
      <c r="A23" s="3" t="s">
        <v>35</v>
      </c>
      <c r="B23" s="29">
        <v>3.8</v>
      </c>
      <c r="C23" s="29">
        <v>5.1</v>
      </c>
      <c r="D23" s="29">
        <v>6</v>
      </c>
      <c r="E23" s="29">
        <f t="shared" si="1"/>
        <v>0.9000000000000004</v>
      </c>
      <c r="F23" s="16">
        <f t="shared" si="2"/>
        <v>57.89473684210526</v>
      </c>
      <c r="G23" s="16">
        <f t="shared" si="3"/>
        <v>17.64705882352942</v>
      </c>
    </row>
    <row r="24" spans="1:7" ht="16.5">
      <c r="A24" s="3" t="s">
        <v>36</v>
      </c>
      <c r="B24" s="29">
        <v>79.2</v>
      </c>
      <c r="C24" s="29">
        <v>88.6</v>
      </c>
      <c r="D24" s="29">
        <v>99</v>
      </c>
      <c r="E24" s="29">
        <f t="shared" si="1"/>
        <v>10.400000000000006</v>
      </c>
      <c r="F24" s="16">
        <f t="shared" si="2"/>
        <v>25</v>
      </c>
      <c r="G24" s="16">
        <f t="shared" si="3"/>
        <v>11.738148984198645</v>
      </c>
    </row>
    <row r="25" spans="1:7" ht="16.5">
      <c r="A25" s="3" t="s">
        <v>37</v>
      </c>
      <c r="B25" s="29">
        <v>172.7</v>
      </c>
      <c r="C25" s="29">
        <v>179.3</v>
      </c>
      <c r="D25" s="29">
        <v>224.4</v>
      </c>
      <c r="E25" s="29">
        <f t="shared" si="1"/>
        <v>45.099999999999994</v>
      </c>
      <c r="F25" s="16">
        <f t="shared" si="2"/>
        <v>29.9363057324841</v>
      </c>
      <c r="G25" s="16">
        <f t="shared" si="3"/>
        <v>25.15337423312883</v>
      </c>
    </row>
    <row r="26" spans="1:7" ht="16.5">
      <c r="A26" s="3" t="s">
        <v>58</v>
      </c>
      <c r="B26" s="29">
        <f>SUM(B21:B25)</f>
        <v>3892.3</v>
      </c>
      <c r="C26" s="29">
        <f>SUM(C21:C25)</f>
        <v>3956.6</v>
      </c>
      <c r="D26" s="29">
        <f>SUM(D21:D25)</f>
        <v>4036.2000000000003</v>
      </c>
      <c r="E26" s="29">
        <f t="shared" si="1"/>
        <v>79.60000000000036</v>
      </c>
      <c r="F26" s="16">
        <f t="shared" si="2"/>
        <v>3.6970428795313808</v>
      </c>
      <c r="G26" s="16">
        <f t="shared" si="3"/>
        <v>2.0118283374614805</v>
      </c>
    </row>
    <row r="27" spans="1:7" ht="16.5">
      <c r="A27" s="3" t="s">
        <v>41</v>
      </c>
      <c r="B27" s="29">
        <f>B26/B19*100</f>
        <v>96.73434898228001</v>
      </c>
      <c r="C27" s="29">
        <f>C26/C19*100</f>
        <v>97.249600589898</v>
      </c>
      <c r="D27" s="29">
        <f>D26/D19*100</f>
        <v>97.32114869915367</v>
      </c>
      <c r="E27" s="29">
        <f t="shared" si="1"/>
        <v>0.0715481092556729</v>
      </c>
      <c r="F27" s="16">
        <f t="shared" si="2"/>
        <v>0.6066094650424105</v>
      </c>
      <c r="G27" s="16">
        <f t="shared" si="3"/>
        <v>0.07357162273333984</v>
      </c>
    </row>
    <row r="28" spans="1:7" ht="17.25" customHeight="1" hidden="1">
      <c r="A28" s="32" t="s">
        <v>48</v>
      </c>
      <c r="B28" s="33">
        <v>0</v>
      </c>
      <c r="C28" s="33">
        <v>0</v>
      </c>
      <c r="D28" s="33">
        <v>0</v>
      </c>
      <c r="E28" s="29">
        <f t="shared" si="1"/>
        <v>0</v>
      </c>
      <c r="F28" s="16" t="e">
        <f t="shared" si="2"/>
        <v>#DIV/0!</v>
      </c>
      <c r="G28" s="16" t="e">
        <f t="shared" si="3"/>
        <v>#DIV/0!</v>
      </c>
    </row>
    <row r="29" spans="1:7" ht="16.5" customHeight="1" hidden="1">
      <c r="A29" s="3" t="s">
        <v>38</v>
      </c>
      <c r="B29" s="29"/>
      <c r="C29" s="29"/>
      <c r="D29" s="29"/>
      <c r="E29" s="29">
        <f t="shared" si="1"/>
        <v>0</v>
      </c>
      <c r="F29" s="16" t="e">
        <f t="shared" si="2"/>
        <v>#DIV/0!</v>
      </c>
      <c r="G29" s="16" t="e">
        <f t="shared" si="3"/>
        <v>#DIV/0!</v>
      </c>
    </row>
    <row r="30" spans="1:7" ht="16.5" customHeight="1" hidden="1">
      <c r="A30" s="3" t="s">
        <v>33</v>
      </c>
      <c r="B30" s="29"/>
      <c r="C30" s="29"/>
      <c r="D30" s="29"/>
      <c r="E30" s="29">
        <f t="shared" si="1"/>
        <v>0</v>
      </c>
      <c r="F30" s="16" t="e">
        <f t="shared" si="2"/>
        <v>#DIV/0!</v>
      </c>
      <c r="G30" s="16" t="e">
        <f t="shared" si="3"/>
        <v>#DIV/0!</v>
      </c>
    </row>
    <row r="31" spans="1:7" ht="16.5" customHeight="1" hidden="1">
      <c r="A31" s="3" t="s">
        <v>34</v>
      </c>
      <c r="B31" s="29"/>
      <c r="C31" s="29"/>
      <c r="D31" s="29"/>
      <c r="E31" s="29">
        <f t="shared" si="1"/>
        <v>0</v>
      </c>
      <c r="F31" s="16" t="e">
        <f t="shared" si="2"/>
        <v>#DIV/0!</v>
      </c>
      <c r="G31" s="16" t="e">
        <f t="shared" si="3"/>
        <v>#DIV/0!</v>
      </c>
    </row>
    <row r="32" spans="1:7" ht="16.5" customHeight="1" hidden="1">
      <c r="A32" s="3" t="s">
        <v>35</v>
      </c>
      <c r="B32" s="29"/>
      <c r="C32" s="29"/>
      <c r="D32" s="29"/>
      <c r="E32" s="29">
        <f t="shared" si="1"/>
        <v>0</v>
      </c>
      <c r="F32" s="16" t="e">
        <f t="shared" si="2"/>
        <v>#DIV/0!</v>
      </c>
      <c r="G32" s="16" t="e">
        <f t="shared" si="3"/>
        <v>#DIV/0!</v>
      </c>
    </row>
    <row r="33" spans="1:7" ht="16.5" customHeight="1" hidden="1">
      <c r="A33" s="3" t="s">
        <v>36</v>
      </c>
      <c r="B33" s="29"/>
      <c r="C33" s="29"/>
      <c r="D33" s="29"/>
      <c r="E33" s="29">
        <f t="shared" si="1"/>
        <v>0</v>
      </c>
      <c r="F33" s="16" t="e">
        <f t="shared" si="2"/>
        <v>#DIV/0!</v>
      </c>
      <c r="G33" s="16" t="e">
        <f t="shared" si="3"/>
        <v>#DIV/0!</v>
      </c>
    </row>
    <row r="34" spans="1:7" ht="16.5" customHeight="1" hidden="1">
      <c r="A34" s="3" t="s">
        <v>37</v>
      </c>
      <c r="B34" s="29"/>
      <c r="C34" s="29"/>
      <c r="D34" s="29"/>
      <c r="E34" s="29">
        <f t="shared" si="1"/>
        <v>0</v>
      </c>
      <c r="F34" s="16" t="e">
        <f t="shared" si="2"/>
        <v>#DIV/0!</v>
      </c>
      <c r="G34" s="16" t="e">
        <f t="shared" si="3"/>
        <v>#DIV/0!</v>
      </c>
    </row>
    <row r="35" spans="1:7" ht="16.5" customHeight="1" hidden="1">
      <c r="A35" s="3" t="s">
        <v>40</v>
      </c>
      <c r="B35" s="29">
        <f>B30+B31+B32+B33+B34</f>
        <v>0</v>
      </c>
      <c r="C35" s="29">
        <f>C30+C31+C32+C33+C34</f>
        <v>0</v>
      </c>
      <c r="D35" s="29">
        <f>D30+D31+D32+D33+D34</f>
        <v>0</v>
      </c>
      <c r="E35" s="29">
        <f t="shared" si="1"/>
        <v>0</v>
      </c>
      <c r="F35" s="16" t="e">
        <f t="shared" si="2"/>
        <v>#DIV/0!</v>
      </c>
      <c r="G35" s="16" t="e">
        <f t="shared" si="3"/>
        <v>#DIV/0!</v>
      </c>
    </row>
    <row r="36" spans="1:7" ht="16.5" customHeight="1" hidden="1">
      <c r="A36" s="3" t="s">
        <v>41</v>
      </c>
      <c r="B36" s="29"/>
      <c r="C36" s="29"/>
      <c r="D36" s="29"/>
      <c r="E36" s="29">
        <f t="shared" si="1"/>
        <v>0</v>
      </c>
      <c r="F36" s="16" t="e">
        <f t="shared" si="2"/>
        <v>#DIV/0!</v>
      </c>
      <c r="G36" s="16" t="e">
        <f t="shared" si="3"/>
        <v>#DIV/0!</v>
      </c>
    </row>
    <row r="37" spans="1:7" ht="17.25">
      <c r="A37" s="32" t="s">
        <v>49</v>
      </c>
      <c r="B37" s="33">
        <v>1231.1</v>
      </c>
      <c r="C37" s="33">
        <v>1219.1</v>
      </c>
      <c r="D37" s="33">
        <v>1415.4</v>
      </c>
      <c r="E37" s="29">
        <f t="shared" si="1"/>
        <v>196.30000000000018</v>
      </c>
      <c r="F37" s="16">
        <f t="shared" si="2"/>
        <v>14.970351717975802</v>
      </c>
      <c r="G37" s="16">
        <f t="shared" si="3"/>
        <v>16.102042490361754</v>
      </c>
    </row>
    <row r="38" spans="1:7" ht="16.5">
      <c r="A38" s="3" t="s">
        <v>54</v>
      </c>
      <c r="B38" s="29"/>
      <c r="C38" s="29"/>
      <c r="D38" s="29"/>
      <c r="E38" s="29"/>
      <c r="F38" s="16"/>
      <c r="G38" s="16"/>
    </row>
    <row r="39" spans="1:7" ht="16.5">
      <c r="A39" s="3" t="s">
        <v>33</v>
      </c>
      <c r="B39" s="29">
        <v>740.6</v>
      </c>
      <c r="C39" s="29">
        <v>758.7</v>
      </c>
      <c r="D39" s="29">
        <v>802</v>
      </c>
      <c r="E39" s="29">
        <f t="shared" si="1"/>
        <v>43.299999999999955</v>
      </c>
      <c r="F39" s="16">
        <f t="shared" si="2"/>
        <v>8.290575209289756</v>
      </c>
      <c r="G39" s="16">
        <f t="shared" si="3"/>
        <v>5.707130618162637</v>
      </c>
    </row>
    <row r="40" spans="1:7" ht="16.5">
      <c r="A40" s="3" t="s">
        <v>34</v>
      </c>
      <c r="B40" s="29">
        <v>265.5</v>
      </c>
      <c r="C40" s="29">
        <v>272.5</v>
      </c>
      <c r="D40" s="29">
        <v>291.1</v>
      </c>
      <c r="E40" s="29">
        <f t="shared" si="1"/>
        <v>18.600000000000023</v>
      </c>
      <c r="F40" s="16">
        <f t="shared" si="2"/>
        <v>9.642184557438796</v>
      </c>
      <c r="G40" s="16">
        <f t="shared" si="3"/>
        <v>6.8256880733945025</v>
      </c>
    </row>
    <row r="41" spans="1:7" ht="16.5">
      <c r="A41" s="3" t="s">
        <v>35</v>
      </c>
      <c r="B41" s="29">
        <v>1.7</v>
      </c>
      <c r="C41" s="29">
        <v>1.7</v>
      </c>
      <c r="D41" s="29">
        <v>2.1</v>
      </c>
      <c r="E41" s="29">
        <f t="shared" si="1"/>
        <v>0.40000000000000013</v>
      </c>
      <c r="F41" s="16">
        <f t="shared" si="2"/>
        <v>23.529411764705884</v>
      </c>
      <c r="G41" s="16">
        <f t="shared" si="3"/>
        <v>23.529411764705884</v>
      </c>
    </row>
    <row r="42" spans="1:7" ht="16.5">
      <c r="A42" s="3" t="s">
        <v>37</v>
      </c>
      <c r="B42" s="29">
        <v>101.4</v>
      </c>
      <c r="C42" s="29">
        <v>87.5</v>
      </c>
      <c r="D42" s="29">
        <v>154.9</v>
      </c>
      <c r="E42" s="29">
        <f t="shared" si="1"/>
        <v>67.4</v>
      </c>
      <c r="F42" s="16">
        <f t="shared" si="2"/>
        <v>52.76134122287968</v>
      </c>
      <c r="G42" s="16">
        <f t="shared" si="3"/>
        <v>77.02857142857141</v>
      </c>
    </row>
    <row r="43" spans="1:7" ht="16.5">
      <c r="A43" s="3" t="s">
        <v>58</v>
      </c>
      <c r="B43" s="29">
        <f>SUM(B39:B42)</f>
        <v>1109.2</v>
      </c>
      <c r="C43" s="29">
        <f>SUM(C39:C42)</f>
        <v>1120.4</v>
      </c>
      <c r="D43" s="29">
        <f>SUM(D39:D42)</f>
        <v>1250.1</v>
      </c>
      <c r="E43" s="29">
        <f t="shared" si="1"/>
        <v>129.69999999999982</v>
      </c>
      <c r="F43" s="16">
        <f t="shared" si="2"/>
        <v>12.70284890010818</v>
      </c>
      <c r="G43" s="16">
        <f t="shared" si="3"/>
        <v>11.576222777579417</v>
      </c>
    </row>
    <row r="44" spans="1:7" ht="16.5">
      <c r="A44" s="3" t="s">
        <v>41</v>
      </c>
      <c r="B44" s="29">
        <f>B43/B37*100</f>
        <v>90.0982860856145</v>
      </c>
      <c r="C44" s="29">
        <f>C43/C37*100</f>
        <v>91.903863505865</v>
      </c>
      <c r="D44" s="29">
        <f>D43/D37*100</f>
        <v>88.32132259431961</v>
      </c>
      <c r="E44" s="29">
        <f t="shared" si="1"/>
        <v>-3.5825409115453937</v>
      </c>
      <c r="F44" s="16">
        <f t="shared" si="2"/>
        <v>-1.9722500488037724</v>
      </c>
      <c r="G44" s="16">
        <f t="shared" si="3"/>
        <v>-3.8981396155524806</v>
      </c>
    </row>
    <row r="45" spans="1:7" ht="15.75" customHeight="1" hidden="1" thickBot="1">
      <c r="A45" s="32" t="s">
        <v>24</v>
      </c>
      <c r="B45" s="33"/>
      <c r="C45" s="33"/>
      <c r="D45" s="33"/>
      <c r="E45" s="29">
        <f t="shared" si="1"/>
        <v>0</v>
      </c>
      <c r="F45" s="16" t="e">
        <f t="shared" si="2"/>
        <v>#DIV/0!</v>
      </c>
      <c r="G45" s="16" t="e">
        <f t="shared" si="3"/>
        <v>#DIV/0!</v>
      </c>
    </row>
    <row r="46" spans="1:7" ht="15" customHeight="1" hidden="1">
      <c r="A46" s="3" t="s">
        <v>38</v>
      </c>
      <c r="B46" s="29"/>
      <c r="C46" s="29"/>
      <c r="D46" s="29"/>
      <c r="E46" s="29">
        <f t="shared" si="1"/>
        <v>0</v>
      </c>
      <c r="F46" s="16" t="e">
        <f t="shared" si="2"/>
        <v>#DIV/0!</v>
      </c>
      <c r="G46" s="16" t="e">
        <f t="shared" si="3"/>
        <v>#DIV/0!</v>
      </c>
    </row>
    <row r="47" spans="1:7" ht="15" customHeight="1" hidden="1">
      <c r="A47" s="3" t="s">
        <v>33</v>
      </c>
      <c r="B47" s="29"/>
      <c r="C47" s="29"/>
      <c r="D47" s="29"/>
      <c r="E47" s="29">
        <f t="shared" si="1"/>
        <v>0</v>
      </c>
      <c r="F47" s="16" t="e">
        <f t="shared" si="2"/>
        <v>#DIV/0!</v>
      </c>
      <c r="G47" s="16" t="e">
        <f t="shared" si="3"/>
        <v>#DIV/0!</v>
      </c>
    </row>
    <row r="48" spans="1:7" ht="15" customHeight="1" hidden="1">
      <c r="A48" s="3" t="s">
        <v>34</v>
      </c>
      <c r="B48" s="29"/>
      <c r="C48" s="29"/>
      <c r="D48" s="29"/>
      <c r="E48" s="29">
        <f t="shared" si="1"/>
        <v>0</v>
      </c>
      <c r="F48" s="16" t="e">
        <f t="shared" si="2"/>
        <v>#DIV/0!</v>
      </c>
      <c r="G48" s="16" t="e">
        <f t="shared" si="3"/>
        <v>#DIV/0!</v>
      </c>
    </row>
    <row r="49" spans="1:7" ht="15" customHeight="1" hidden="1">
      <c r="A49" s="3" t="s">
        <v>35</v>
      </c>
      <c r="B49" s="29"/>
      <c r="C49" s="29"/>
      <c r="D49" s="29"/>
      <c r="E49" s="29">
        <f t="shared" si="1"/>
        <v>0</v>
      </c>
      <c r="F49" s="16" t="e">
        <f t="shared" si="2"/>
        <v>#DIV/0!</v>
      </c>
      <c r="G49" s="16" t="e">
        <f t="shared" si="3"/>
        <v>#DIV/0!</v>
      </c>
    </row>
    <row r="50" spans="1:7" ht="15" customHeight="1" hidden="1">
      <c r="A50" s="3" t="s">
        <v>37</v>
      </c>
      <c r="B50" s="29"/>
      <c r="C50" s="29"/>
      <c r="D50" s="29"/>
      <c r="E50" s="29">
        <f t="shared" si="1"/>
        <v>0</v>
      </c>
      <c r="F50" s="16" t="e">
        <f t="shared" si="2"/>
        <v>#DIV/0!</v>
      </c>
      <c r="G50" s="16" t="e">
        <f t="shared" si="3"/>
        <v>#DIV/0!</v>
      </c>
    </row>
    <row r="51" spans="1:7" ht="15.75" customHeight="1" hidden="1">
      <c r="A51" s="3" t="s">
        <v>40</v>
      </c>
      <c r="B51" s="29">
        <f>SUM(B47:B50)</f>
        <v>0</v>
      </c>
      <c r="C51" s="29">
        <f>SUM(C47:C50)</f>
        <v>0</v>
      </c>
      <c r="D51" s="29">
        <f>SUM(D47:D50)</f>
        <v>0</v>
      </c>
      <c r="E51" s="29">
        <f t="shared" si="1"/>
        <v>0</v>
      </c>
      <c r="F51" s="16" t="e">
        <f t="shared" si="2"/>
        <v>#DIV/0!</v>
      </c>
      <c r="G51" s="16" t="e">
        <f t="shared" si="3"/>
        <v>#DIV/0!</v>
      </c>
    </row>
    <row r="52" spans="1:7" ht="16.5" customHeight="1" hidden="1" thickBot="1">
      <c r="A52" s="3" t="s">
        <v>41</v>
      </c>
      <c r="B52" s="29" t="e">
        <f>B51/B45*100</f>
        <v>#DIV/0!</v>
      </c>
      <c r="C52" s="29" t="e">
        <f>C51/C45*100</f>
        <v>#DIV/0!</v>
      </c>
      <c r="D52" s="29" t="e">
        <f>D51/D45*100</f>
        <v>#DIV/0!</v>
      </c>
      <c r="E52" s="29" t="e">
        <f t="shared" si="1"/>
        <v>#DIV/0!</v>
      </c>
      <c r="F52" s="16" t="e">
        <f t="shared" si="2"/>
        <v>#DIV/0!</v>
      </c>
      <c r="G52" s="16" t="e">
        <f t="shared" si="3"/>
        <v>#DIV/0!</v>
      </c>
    </row>
    <row r="53" spans="1:7" ht="17.25">
      <c r="A53" s="34" t="s">
        <v>50</v>
      </c>
      <c r="B53" s="33">
        <v>9232.5</v>
      </c>
      <c r="C53" s="33">
        <v>9408.2</v>
      </c>
      <c r="D53" s="33">
        <v>10402.5</v>
      </c>
      <c r="E53" s="29">
        <f t="shared" si="1"/>
        <v>994.2999999999993</v>
      </c>
      <c r="F53" s="16">
        <f t="shared" si="2"/>
        <v>12.672623883021927</v>
      </c>
      <c r="G53" s="16">
        <f t="shared" si="3"/>
        <v>10.56844029676239</v>
      </c>
    </row>
    <row r="54" spans="1:7" ht="16.5">
      <c r="A54" s="3" t="s">
        <v>54</v>
      </c>
      <c r="B54" s="29"/>
      <c r="C54" s="29"/>
      <c r="D54" s="29"/>
      <c r="E54" s="29"/>
      <c r="F54" s="16"/>
      <c r="G54" s="16"/>
    </row>
    <row r="55" spans="1:7" ht="16.5">
      <c r="A55" s="3" t="s">
        <v>33</v>
      </c>
      <c r="B55" s="29">
        <v>5815.2</v>
      </c>
      <c r="C55" s="29">
        <v>5987.8</v>
      </c>
      <c r="D55" s="29">
        <v>6357.1</v>
      </c>
      <c r="E55" s="29">
        <f aca="true" t="shared" si="4" ref="E55:E61">D55-C55</f>
        <v>369.3000000000002</v>
      </c>
      <c r="F55" s="16">
        <f t="shared" si="2"/>
        <v>9.318682074563228</v>
      </c>
      <c r="G55" s="16">
        <f t="shared" si="3"/>
        <v>6.167540666020926</v>
      </c>
    </row>
    <row r="56" spans="1:7" ht="16.5">
      <c r="A56" s="3" t="s">
        <v>34</v>
      </c>
      <c r="B56" s="29">
        <v>2114.6</v>
      </c>
      <c r="C56" s="29">
        <v>2207</v>
      </c>
      <c r="D56" s="29">
        <v>2307.7</v>
      </c>
      <c r="E56" s="29">
        <f t="shared" si="4"/>
        <v>100.69999999999982</v>
      </c>
      <c r="F56" s="16">
        <f t="shared" si="2"/>
        <v>9.13175068570888</v>
      </c>
      <c r="G56" s="16">
        <f t="shared" si="3"/>
        <v>4.562754870865419</v>
      </c>
    </row>
    <row r="57" spans="1:7" ht="15" customHeight="1" hidden="1">
      <c r="A57" s="3" t="s">
        <v>35</v>
      </c>
      <c r="B57" s="29"/>
      <c r="C57" s="29"/>
      <c r="D57" s="29"/>
      <c r="E57" s="29">
        <f t="shared" si="4"/>
        <v>0</v>
      </c>
      <c r="F57" s="16" t="e">
        <f t="shared" si="2"/>
        <v>#DIV/0!</v>
      </c>
      <c r="G57" s="16" t="e">
        <f t="shared" si="3"/>
        <v>#DIV/0!</v>
      </c>
    </row>
    <row r="58" spans="1:7" ht="15" customHeight="1" hidden="1">
      <c r="A58" s="3" t="s">
        <v>36</v>
      </c>
      <c r="B58" s="29"/>
      <c r="C58" s="29"/>
      <c r="D58" s="29"/>
      <c r="E58" s="29">
        <f t="shared" si="4"/>
        <v>0</v>
      </c>
      <c r="F58" s="16" t="e">
        <f t="shared" si="2"/>
        <v>#DIV/0!</v>
      </c>
      <c r="G58" s="16" t="e">
        <f t="shared" si="3"/>
        <v>#DIV/0!</v>
      </c>
    </row>
    <row r="59" spans="1:7" ht="15" customHeight="1" hidden="1">
      <c r="A59" s="3" t="s">
        <v>37</v>
      </c>
      <c r="B59" s="29"/>
      <c r="C59" s="29"/>
      <c r="D59" s="29"/>
      <c r="E59" s="29">
        <f t="shared" si="4"/>
        <v>0</v>
      </c>
      <c r="F59" s="16" t="e">
        <f t="shared" si="2"/>
        <v>#DIV/0!</v>
      </c>
      <c r="G59" s="16" t="e">
        <f t="shared" si="3"/>
        <v>#DIV/0!</v>
      </c>
    </row>
    <row r="60" spans="1:7" ht="16.5">
      <c r="A60" s="3" t="s">
        <v>37</v>
      </c>
      <c r="B60" s="29">
        <v>413.3</v>
      </c>
      <c r="C60" s="29">
        <v>448.3</v>
      </c>
      <c r="D60" s="29">
        <v>628.1</v>
      </c>
      <c r="E60" s="29">
        <f t="shared" si="4"/>
        <v>179.8</v>
      </c>
      <c r="F60" s="16">
        <f t="shared" si="2"/>
        <v>51.97193322042099</v>
      </c>
      <c r="G60" s="16">
        <f t="shared" si="3"/>
        <v>40.10707115770688</v>
      </c>
    </row>
    <row r="61" spans="1:7" ht="16.5">
      <c r="A61" s="4" t="s">
        <v>53</v>
      </c>
      <c r="B61" s="29">
        <v>0</v>
      </c>
      <c r="C61" s="29">
        <v>0</v>
      </c>
      <c r="D61" s="29">
        <v>3.5</v>
      </c>
      <c r="E61" s="29">
        <f t="shared" si="4"/>
        <v>3.5</v>
      </c>
      <c r="F61" s="16" t="e">
        <f t="shared" si="2"/>
        <v>#DIV/0!</v>
      </c>
      <c r="G61" s="16" t="e">
        <f t="shared" si="3"/>
        <v>#DIV/0!</v>
      </c>
    </row>
    <row r="62" spans="1:7" ht="15" customHeight="1" hidden="1">
      <c r="A62" s="3" t="s">
        <v>5</v>
      </c>
      <c r="B62" s="29"/>
      <c r="C62" s="29"/>
      <c r="D62" s="29"/>
      <c r="E62" s="29"/>
      <c r="F62" s="16" t="e">
        <f t="shared" si="2"/>
        <v>#DIV/0!</v>
      </c>
      <c r="G62" s="16" t="e">
        <f t="shared" si="3"/>
        <v>#DIV/0!</v>
      </c>
    </row>
    <row r="63" spans="1:7" ht="15" customHeight="1" hidden="1">
      <c r="A63" s="3" t="s">
        <v>6</v>
      </c>
      <c r="B63" s="29">
        <v>224.5</v>
      </c>
      <c r="C63" s="29">
        <v>224.5</v>
      </c>
      <c r="D63" s="29">
        <v>224.5</v>
      </c>
      <c r="E63" s="29">
        <v>224.5</v>
      </c>
      <c r="F63" s="16">
        <f t="shared" si="2"/>
        <v>0</v>
      </c>
      <c r="G63" s="16">
        <f t="shared" si="3"/>
        <v>0</v>
      </c>
    </row>
    <row r="64" spans="1:7" ht="15.75" customHeight="1" hidden="1" thickBot="1">
      <c r="A64" s="3" t="s">
        <v>7</v>
      </c>
      <c r="B64" s="29">
        <f>SUM(B53-B60-B61-B62-B63)</f>
        <v>8594.7</v>
      </c>
      <c r="C64" s="29">
        <f>SUM(C53-C60-C61-C62-C63)</f>
        <v>8735.400000000001</v>
      </c>
      <c r="D64" s="29">
        <f>SUM(D53-D60-D61-D62-D63)</f>
        <v>9546.4</v>
      </c>
      <c r="E64" s="29">
        <f>SUM(E53-E60-E61-E62-E63)</f>
        <v>586.4999999999993</v>
      </c>
      <c r="F64" s="16">
        <f t="shared" si="2"/>
        <v>11.073103191501716</v>
      </c>
      <c r="G64" s="16">
        <f t="shared" si="3"/>
        <v>9.284062550083533</v>
      </c>
    </row>
    <row r="65" spans="1:7" ht="9.75" customHeight="1" hidden="1">
      <c r="A65" s="50" t="s">
        <v>13</v>
      </c>
      <c r="B65" s="58">
        <f>SUM(B67:B69)</f>
        <v>27594</v>
      </c>
      <c r="C65" s="58">
        <f>SUM(C67:C69)</f>
        <v>27594</v>
      </c>
      <c r="D65" s="58">
        <f>SUM(D67:D69)</f>
        <v>27594</v>
      </c>
      <c r="E65" s="58">
        <f>SUM(E67:E69)</f>
        <v>27594</v>
      </c>
      <c r="F65" s="16">
        <f t="shared" si="2"/>
        <v>0</v>
      </c>
      <c r="G65" s="16">
        <f t="shared" si="3"/>
        <v>0</v>
      </c>
    </row>
    <row r="66" spans="1:7" ht="54" customHeight="1" hidden="1">
      <c r="A66" s="50"/>
      <c r="B66" s="58"/>
      <c r="C66" s="58"/>
      <c r="D66" s="58"/>
      <c r="E66" s="58"/>
      <c r="F66" s="16" t="e">
        <f t="shared" si="2"/>
        <v>#DIV/0!</v>
      </c>
      <c r="G66" s="16" t="e">
        <f t="shared" si="3"/>
        <v>#DIV/0!</v>
      </c>
    </row>
    <row r="67" spans="1:7" ht="15" customHeight="1" hidden="1">
      <c r="A67" s="3" t="s">
        <v>8</v>
      </c>
      <c r="B67" s="29">
        <v>18984</v>
      </c>
      <c r="C67" s="29">
        <v>18984</v>
      </c>
      <c r="D67" s="29">
        <v>18984</v>
      </c>
      <c r="E67" s="29">
        <v>18984</v>
      </c>
      <c r="F67" s="16">
        <f t="shared" si="2"/>
        <v>0</v>
      </c>
      <c r="G67" s="16">
        <f t="shared" si="3"/>
        <v>0</v>
      </c>
    </row>
    <row r="68" spans="1:7" ht="15" customHeight="1" hidden="1">
      <c r="A68" s="3" t="s">
        <v>9</v>
      </c>
      <c r="B68" s="29">
        <v>8360</v>
      </c>
      <c r="C68" s="29">
        <v>8360</v>
      </c>
      <c r="D68" s="29">
        <v>8360</v>
      </c>
      <c r="E68" s="29">
        <v>8360</v>
      </c>
      <c r="F68" s="16">
        <f t="shared" si="2"/>
        <v>0</v>
      </c>
      <c r="G68" s="16">
        <f t="shared" si="3"/>
        <v>0</v>
      </c>
    </row>
    <row r="69" spans="1:7" ht="15.75" customHeight="1" hidden="1" thickBot="1">
      <c r="A69" s="3" t="s">
        <v>18</v>
      </c>
      <c r="B69" s="29">
        <v>250</v>
      </c>
      <c r="C69" s="29">
        <v>250</v>
      </c>
      <c r="D69" s="29">
        <v>250</v>
      </c>
      <c r="E69" s="29">
        <v>250</v>
      </c>
      <c r="F69" s="16">
        <f t="shared" si="2"/>
        <v>0</v>
      </c>
      <c r="G69" s="16">
        <f t="shared" si="3"/>
        <v>0</v>
      </c>
    </row>
    <row r="70" spans="1:7" ht="12.75" customHeight="1" hidden="1">
      <c r="A70" s="50" t="s">
        <v>14</v>
      </c>
      <c r="B70" s="58">
        <v>16589.6</v>
      </c>
      <c r="C70" s="58">
        <v>16589.6</v>
      </c>
      <c r="D70" s="58">
        <v>16589.6</v>
      </c>
      <c r="E70" s="58">
        <v>16589.6</v>
      </c>
      <c r="F70" s="16">
        <f t="shared" si="2"/>
        <v>0</v>
      </c>
      <c r="G70" s="16">
        <f t="shared" si="3"/>
        <v>0</v>
      </c>
    </row>
    <row r="71" spans="1:7" ht="33.75" customHeight="1" hidden="1">
      <c r="A71" s="50" t="s">
        <v>10</v>
      </c>
      <c r="B71" s="58"/>
      <c r="C71" s="58"/>
      <c r="D71" s="58"/>
      <c r="E71" s="58"/>
      <c r="F71" s="16" t="e">
        <f t="shared" si="2"/>
        <v>#DIV/0!</v>
      </c>
      <c r="G71" s="16" t="e">
        <f t="shared" si="3"/>
        <v>#DIV/0!</v>
      </c>
    </row>
    <row r="72" spans="1:7" ht="13.5" customHeight="1" hidden="1">
      <c r="A72" s="3" t="s">
        <v>38</v>
      </c>
      <c r="B72" s="35"/>
      <c r="C72" s="35"/>
      <c r="D72" s="35"/>
      <c r="E72" s="35"/>
      <c r="F72" s="16" t="e">
        <f t="shared" si="2"/>
        <v>#DIV/0!</v>
      </c>
      <c r="G72" s="16" t="e">
        <f t="shared" si="3"/>
        <v>#DIV/0!</v>
      </c>
    </row>
    <row r="73" spans="1:7" ht="15.75" customHeight="1" hidden="1">
      <c r="A73" s="3" t="s">
        <v>33</v>
      </c>
      <c r="B73" s="35">
        <v>8980.3</v>
      </c>
      <c r="C73" s="35">
        <v>8980.3</v>
      </c>
      <c r="D73" s="35">
        <v>8980.3</v>
      </c>
      <c r="E73" s="35">
        <v>8980.3</v>
      </c>
      <c r="F73" s="16">
        <f t="shared" si="2"/>
        <v>0</v>
      </c>
      <c r="G73" s="16">
        <f t="shared" si="3"/>
        <v>0</v>
      </c>
    </row>
    <row r="74" spans="1:7" ht="13.5" customHeight="1" hidden="1">
      <c r="A74" s="3" t="s">
        <v>34</v>
      </c>
      <c r="B74" s="35">
        <v>3117.1</v>
      </c>
      <c r="C74" s="35">
        <v>3117.1</v>
      </c>
      <c r="D74" s="35">
        <v>3117.1</v>
      </c>
      <c r="E74" s="35">
        <v>3117.1</v>
      </c>
      <c r="F74" s="16">
        <f aca="true" t="shared" si="5" ref="F74:F114">(D74/B74)*100-100</f>
        <v>0</v>
      </c>
      <c r="G74" s="16">
        <f aca="true" t="shared" si="6" ref="G74:G114">(D74/C74)*100-100</f>
        <v>0</v>
      </c>
    </row>
    <row r="75" spans="1:7" ht="15" customHeight="1" hidden="1" thickBot="1">
      <c r="A75" s="3" t="s">
        <v>37</v>
      </c>
      <c r="B75" s="35">
        <v>652.8</v>
      </c>
      <c r="C75" s="35">
        <v>652.8</v>
      </c>
      <c r="D75" s="35">
        <v>652.8</v>
      </c>
      <c r="E75" s="35">
        <v>652.8</v>
      </c>
      <c r="F75" s="16">
        <f t="shared" si="5"/>
        <v>0</v>
      </c>
      <c r="G75" s="16">
        <f t="shared" si="6"/>
        <v>0</v>
      </c>
    </row>
    <row r="76" spans="1:7" ht="16.5" customHeight="1" hidden="1" thickBot="1">
      <c r="A76" s="3" t="s">
        <v>11</v>
      </c>
      <c r="B76" s="29">
        <f>SUM(B85:B99)</f>
        <v>91289.6</v>
      </c>
      <c r="C76" s="29">
        <f>SUM(C85:C99)</f>
        <v>91289.6</v>
      </c>
      <c r="D76" s="29">
        <f>SUM(D85:D99)</f>
        <v>91289.6</v>
      </c>
      <c r="E76" s="29">
        <f>SUM(E85:E99)</f>
        <v>91289.6</v>
      </c>
      <c r="F76" s="16">
        <f t="shared" si="5"/>
        <v>0</v>
      </c>
      <c r="G76" s="16">
        <f t="shared" si="6"/>
        <v>0</v>
      </c>
    </row>
    <row r="77" spans="1:7" ht="15" customHeight="1" hidden="1">
      <c r="A77" s="3" t="s">
        <v>15</v>
      </c>
      <c r="B77" s="29"/>
      <c r="C77" s="29"/>
      <c r="D77" s="29"/>
      <c r="E77" s="29"/>
      <c r="F77" s="16" t="e">
        <f t="shared" si="5"/>
        <v>#DIV/0!</v>
      </c>
      <c r="G77" s="16" t="e">
        <f t="shared" si="6"/>
        <v>#DIV/0!</v>
      </c>
    </row>
    <row r="78" spans="1:7" ht="15" customHeight="1" hidden="1">
      <c r="A78" s="32" t="s">
        <v>16</v>
      </c>
      <c r="B78" s="33"/>
      <c r="C78" s="33"/>
      <c r="D78" s="33"/>
      <c r="E78" s="33"/>
      <c r="F78" s="16" t="e">
        <f t="shared" si="5"/>
        <v>#DIV/0!</v>
      </c>
      <c r="G78" s="16" t="e">
        <f t="shared" si="6"/>
        <v>#DIV/0!</v>
      </c>
    </row>
    <row r="79" spans="1:7" ht="15" customHeight="1" hidden="1">
      <c r="A79" s="3" t="s">
        <v>38</v>
      </c>
      <c r="B79" s="29"/>
      <c r="C79" s="29"/>
      <c r="D79" s="29"/>
      <c r="E79" s="29"/>
      <c r="F79" s="16" t="e">
        <f t="shared" si="5"/>
        <v>#DIV/0!</v>
      </c>
      <c r="G79" s="16" t="e">
        <f t="shared" si="6"/>
        <v>#DIV/0!</v>
      </c>
    </row>
    <row r="80" spans="1:7" ht="15" customHeight="1" hidden="1">
      <c r="A80" s="3" t="s">
        <v>33</v>
      </c>
      <c r="B80" s="29"/>
      <c r="C80" s="29"/>
      <c r="D80" s="29"/>
      <c r="E80" s="29"/>
      <c r="F80" s="16" t="e">
        <f t="shared" si="5"/>
        <v>#DIV/0!</v>
      </c>
      <c r="G80" s="16" t="e">
        <f t="shared" si="6"/>
        <v>#DIV/0!</v>
      </c>
    </row>
    <row r="81" spans="1:7" ht="15" customHeight="1" hidden="1">
      <c r="A81" s="3" t="s">
        <v>34</v>
      </c>
      <c r="B81" s="29"/>
      <c r="C81" s="29"/>
      <c r="D81" s="29"/>
      <c r="E81" s="29"/>
      <c r="F81" s="16" t="e">
        <f t="shared" si="5"/>
        <v>#DIV/0!</v>
      </c>
      <c r="G81" s="16" t="e">
        <f t="shared" si="6"/>
        <v>#DIV/0!</v>
      </c>
    </row>
    <row r="82" spans="1:7" ht="15" customHeight="1" hidden="1">
      <c r="A82" s="3" t="s">
        <v>35</v>
      </c>
      <c r="B82" s="29"/>
      <c r="C82" s="29"/>
      <c r="D82" s="29"/>
      <c r="E82" s="29"/>
      <c r="F82" s="16" t="e">
        <f t="shared" si="5"/>
        <v>#DIV/0!</v>
      </c>
      <c r="G82" s="16" t="e">
        <f t="shared" si="6"/>
        <v>#DIV/0!</v>
      </c>
    </row>
    <row r="83" spans="1:7" ht="15" customHeight="1" hidden="1">
      <c r="A83" s="3" t="s">
        <v>36</v>
      </c>
      <c r="B83" s="29"/>
      <c r="C83" s="29"/>
      <c r="D83" s="29"/>
      <c r="E83" s="29"/>
      <c r="F83" s="16" t="e">
        <f t="shared" si="5"/>
        <v>#DIV/0!</v>
      </c>
      <c r="G83" s="16" t="e">
        <f t="shared" si="6"/>
        <v>#DIV/0!</v>
      </c>
    </row>
    <row r="84" spans="1:7" ht="15" customHeight="1" hidden="1">
      <c r="A84" s="3" t="s">
        <v>37</v>
      </c>
      <c r="B84" s="29"/>
      <c r="C84" s="29"/>
      <c r="D84" s="29"/>
      <c r="E84" s="29"/>
      <c r="F84" s="16" t="e">
        <f t="shared" si="5"/>
        <v>#DIV/0!</v>
      </c>
      <c r="G84" s="16" t="e">
        <f t="shared" si="6"/>
        <v>#DIV/0!</v>
      </c>
    </row>
    <row r="85" spans="1:7" ht="30" customHeight="1" hidden="1">
      <c r="A85" s="36" t="s">
        <v>32</v>
      </c>
      <c r="B85" s="33">
        <v>282.8</v>
      </c>
      <c r="C85" s="33">
        <v>282.8</v>
      </c>
      <c r="D85" s="33">
        <v>282.8</v>
      </c>
      <c r="E85" s="33">
        <v>282.8</v>
      </c>
      <c r="F85" s="16">
        <f t="shared" si="5"/>
        <v>0</v>
      </c>
      <c r="G85" s="16">
        <f t="shared" si="6"/>
        <v>0</v>
      </c>
    </row>
    <row r="86" spans="1:7" ht="15" customHeight="1" hidden="1">
      <c r="A86" s="3" t="s">
        <v>38</v>
      </c>
      <c r="B86" s="29"/>
      <c r="C86" s="29"/>
      <c r="D86" s="29"/>
      <c r="E86" s="29"/>
      <c r="F86" s="16" t="e">
        <f t="shared" si="5"/>
        <v>#DIV/0!</v>
      </c>
      <c r="G86" s="16" t="e">
        <f t="shared" si="6"/>
        <v>#DIV/0!</v>
      </c>
    </row>
    <row r="87" spans="1:7" ht="15" customHeight="1" hidden="1">
      <c r="A87" s="3" t="s">
        <v>33</v>
      </c>
      <c r="B87" s="29"/>
      <c r="C87" s="29"/>
      <c r="D87" s="29"/>
      <c r="E87" s="29"/>
      <c r="F87" s="16" t="e">
        <f t="shared" si="5"/>
        <v>#DIV/0!</v>
      </c>
      <c r="G87" s="16" t="e">
        <f t="shared" si="6"/>
        <v>#DIV/0!</v>
      </c>
    </row>
    <row r="88" spans="1:7" ht="15" customHeight="1" hidden="1">
      <c r="A88" s="3" t="s">
        <v>34</v>
      </c>
      <c r="B88" s="29"/>
      <c r="C88" s="29"/>
      <c r="D88" s="29"/>
      <c r="E88" s="29"/>
      <c r="F88" s="16" t="e">
        <f t="shared" si="5"/>
        <v>#DIV/0!</v>
      </c>
      <c r="G88" s="16" t="e">
        <f t="shared" si="6"/>
        <v>#DIV/0!</v>
      </c>
    </row>
    <row r="89" spans="1:7" ht="15" customHeight="1" hidden="1">
      <c r="A89" s="3" t="s">
        <v>37</v>
      </c>
      <c r="B89" s="29"/>
      <c r="C89" s="29"/>
      <c r="D89" s="29"/>
      <c r="E89" s="29"/>
      <c r="F89" s="16" t="e">
        <f t="shared" si="5"/>
        <v>#DIV/0!</v>
      </c>
      <c r="G89" s="16" t="e">
        <f t="shared" si="6"/>
        <v>#DIV/0!</v>
      </c>
    </row>
    <row r="90" spans="1:7" ht="15" customHeight="1" hidden="1">
      <c r="A90" s="3" t="s">
        <v>17</v>
      </c>
      <c r="B90" s="29">
        <v>1000</v>
      </c>
      <c r="C90" s="29">
        <v>1000</v>
      </c>
      <c r="D90" s="29">
        <v>1000</v>
      </c>
      <c r="E90" s="29">
        <v>1000</v>
      </c>
      <c r="F90" s="16">
        <f t="shared" si="5"/>
        <v>0</v>
      </c>
      <c r="G90" s="16">
        <f t="shared" si="6"/>
        <v>0</v>
      </c>
    </row>
    <row r="91" spans="1:7" ht="15" customHeight="1" hidden="1">
      <c r="A91" s="3" t="s">
        <v>27</v>
      </c>
      <c r="B91" s="29">
        <v>17831.9</v>
      </c>
      <c r="C91" s="29">
        <v>17831.9</v>
      </c>
      <c r="D91" s="29">
        <v>17831.9</v>
      </c>
      <c r="E91" s="29">
        <v>17831.9</v>
      </c>
      <c r="F91" s="16">
        <f t="shared" si="5"/>
        <v>0</v>
      </c>
      <c r="G91" s="16">
        <f t="shared" si="6"/>
        <v>0</v>
      </c>
    </row>
    <row r="92" spans="1:7" ht="15" customHeight="1" hidden="1">
      <c r="A92" s="3" t="s">
        <v>19</v>
      </c>
      <c r="B92" s="29">
        <v>1700</v>
      </c>
      <c r="C92" s="29">
        <v>1700</v>
      </c>
      <c r="D92" s="29">
        <v>1700</v>
      </c>
      <c r="E92" s="29">
        <v>1700</v>
      </c>
      <c r="F92" s="16">
        <f t="shared" si="5"/>
        <v>0</v>
      </c>
      <c r="G92" s="16">
        <f t="shared" si="6"/>
        <v>0</v>
      </c>
    </row>
    <row r="93" spans="1:7" ht="30" customHeight="1" hidden="1">
      <c r="A93" s="37" t="s">
        <v>31</v>
      </c>
      <c r="B93" s="29">
        <v>100</v>
      </c>
      <c r="C93" s="29">
        <v>100</v>
      </c>
      <c r="D93" s="29">
        <v>100</v>
      </c>
      <c r="E93" s="29">
        <v>100</v>
      </c>
      <c r="F93" s="16">
        <f t="shared" si="5"/>
        <v>0</v>
      </c>
      <c r="G93" s="16">
        <f t="shared" si="6"/>
        <v>0</v>
      </c>
    </row>
    <row r="94" spans="1:7" ht="15" customHeight="1" hidden="1">
      <c r="A94" s="3" t="s">
        <v>20</v>
      </c>
      <c r="B94" s="29">
        <v>500</v>
      </c>
      <c r="C94" s="29">
        <v>500</v>
      </c>
      <c r="D94" s="29">
        <v>500</v>
      </c>
      <c r="E94" s="29">
        <v>500</v>
      </c>
      <c r="F94" s="16">
        <f t="shared" si="5"/>
        <v>0</v>
      </c>
      <c r="G94" s="16">
        <f t="shared" si="6"/>
        <v>0</v>
      </c>
    </row>
    <row r="95" spans="1:7" ht="15" customHeight="1" hidden="1">
      <c r="A95" s="38" t="s">
        <v>11</v>
      </c>
      <c r="B95" s="29">
        <v>21.6</v>
      </c>
      <c r="C95" s="29">
        <v>21.6</v>
      </c>
      <c r="D95" s="29">
        <v>21.6</v>
      </c>
      <c r="E95" s="29">
        <v>21.6</v>
      </c>
      <c r="F95" s="16">
        <f t="shared" si="5"/>
        <v>0</v>
      </c>
      <c r="G95" s="16">
        <f t="shared" si="6"/>
        <v>0</v>
      </c>
    </row>
    <row r="96" spans="1:7" ht="60" customHeight="1" hidden="1">
      <c r="A96" s="38" t="s">
        <v>21</v>
      </c>
      <c r="B96" s="39">
        <v>62047.3</v>
      </c>
      <c r="C96" s="39">
        <v>62047.3</v>
      </c>
      <c r="D96" s="39">
        <v>62047.3</v>
      </c>
      <c r="E96" s="39">
        <v>62047.3</v>
      </c>
      <c r="F96" s="16">
        <f t="shared" si="5"/>
        <v>0</v>
      </c>
      <c r="G96" s="16">
        <f t="shared" si="6"/>
        <v>0</v>
      </c>
    </row>
    <row r="97" spans="1:7" ht="45" customHeight="1" hidden="1">
      <c r="A97" s="38" t="s">
        <v>29</v>
      </c>
      <c r="B97" s="39"/>
      <c r="C97" s="39"/>
      <c r="D97" s="39"/>
      <c r="E97" s="39"/>
      <c r="F97" s="16" t="e">
        <f t="shared" si="5"/>
        <v>#DIV/0!</v>
      </c>
      <c r="G97" s="16" t="e">
        <f t="shared" si="6"/>
        <v>#DIV/0!</v>
      </c>
    </row>
    <row r="98" spans="1:7" ht="15" customHeight="1" hidden="1">
      <c r="A98" s="38" t="s">
        <v>30</v>
      </c>
      <c r="B98" s="39"/>
      <c r="C98" s="39"/>
      <c r="D98" s="39"/>
      <c r="E98" s="39"/>
      <c r="F98" s="16" t="e">
        <f t="shared" si="5"/>
        <v>#DIV/0!</v>
      </c>
      <c r="G98" s="16" t="e">
        <f t="shared" si="6"/>
        <v>#DIV/0!</v>
      </c>
    </row>
    <row r="99" spans="1:7" ht="63.75" customHeight="1" hidden="1" thickBot="1">
      <c r="A99" s="38" t="s">
        <v>28</v>
      </c>
      <c r="B99" s="39">
        <v>7806</v>
      </c>
      <c r="C99" s="39">
        <v>7806</v>
      </c>
      <c r="D99" s="39">
        <v>7806</v>
      </c>
      <c r="E99" s="39">
        <v>7806</v>
      </c>
      <c r="F99" s="16">
        <f t="shared" si="5"/>
        <v>0</v>
      </c>
      <c r="G99" s="16">
        <f t="shared" si="6"/>
        <v>0</v>
      </c>
    </row>
    <row r="100" spans="1:7" ht="20.25" customHeight="1" hidden="1">
      <c r="A100" s="2" t="s">
        <v>12</v>
      </c>
      <c r="B100" s="29">
        <f>B9+B53+B65+B70+B76</f>
        <v>159634.4</v>
      </c>
      <c r="C100" s="29">
        <f>C9+C53+C65+C70+C76</f>
        <v>160171.2</v>
      </c>
      <c r="D100" s="29">
        <f>D9+D53+D65+D70+D76</f>
        <v>162439.6</v>
      </c>
      <c r="E100" s="29">
        <f>E9+E53+E65+E70+E76</f>
        <v>137741.6</v>
      </c>
      <c r="F100" s="16">
        <f t="shared" si="5"/>
        <v>1.7572653513277885</v>
      </c>
      <c r="G100" s="16">
        <f t="shared" si="6"/>
        <v>1.4162346289470236</v>
      </c>
    </row>
    <row r="101" spans="1:7" ht="12.75" customHeight="1" hidden="1">
      <c r="A101" s="3" t="s">
        <v>38</v>
      </c>
      <c r="B101" s="16"/>
      <c r="C101" s="16"/>
      <c r="D101" s="16"/>
      <c r="E101" s="16"/>
      <c r="F101" s="16" t="e">
        <f t="shared" si="5"/>
        <v>#DIV/0!</v>
      </c>
      <c r="G101" s="16" t="e">
        <f t="shared" si="6"/>
        <v>#DIV/0!</v>
      </c>
    </row>
    <row r="102" spans="1:7" ht="15" customHeight="1" hidden="1">
      <c r="A102" s="3" t="s">
        <v>33</v>
      </c>
      <c r="B102" s="29">
        <f>SUM(B87+B80+B73+B55+B11)</f>
        <v>24015.6</v>
      </c>
      <c r="C102" s="29">
        <f aca="true" t="shared" si="7" ref="C102:E103">SUM(C87+C80+C73+C55+C11)</f>
        <v>24410.6</v>
      </c>
      <c r="D102" s="29">
        <f t="shared" si="7"/>
        <v>25216.1</v>
      </c>
      <c r="E102" s="29">
        <f t="shared" si="7"/>
        <v>9785.8</v>
      </c>
      <c r="F102" s="16">
        <f t="shared" si="5"/>
        <v>4.998834091174075</v>
      </c>
      <c r="G102" s="16">
        <f t="shared" si="6"/>
        <v>3.2997959902665315</v>
      </c>
    </row>
    <row r="103" spans="1:7" ht="15" customHeight="1" hidden="1">
      <c r="A103" s="3" t="s">
        <v>34</v>
      </c>
      <c r="B103" s="29">
        <f>SUM(B88+B81+B74+B56+B12)</f>
        <v>8584.099999999999</v>
      </c>
      <c r="C103" s="29">
        <f t="shared" si="7"/>
        <v>8791.2</v>
      </c>
      <c r="D103" s="29">
        <f t="shared" si="7"/>
        <v>9010.8</v>
      </c>
      <c r="E103" s="29">
        <f t="shared" si="7"/>
        <v>3336.7</v>
      </c>
      <c r="F103" s="16">
        <f t="shared" si="5"/>
        <v>4.970818140515604</v>
      </c>
      <c r="G103" s="16">
        <f t="shared" si="6"/>
        <v>2.4979524979524825</v>
      </c>
    </row>
    <row r="104" spans="1:7" ht="15" customHeight="1" hidden="1">
      <c r="A104" s="3" t="s">
        <v>35</v>
      </c>
      <c r="B104" s="29">
        <f>SUM(B82+B57+B13)</f>
        <v>5.5</v>
      </c>
      <c r="C104" s="29">
        <f aca="true" t="shared" si="8" ref="C104:E105">SUM(C82+C57+C13)</f>
        <v>6.8</v>
      </c>
      <c r="D104" s="29">
        <f t="shared" si="8"/>
        <v>8.1</v>
      </c>
      <c r="E104" s="29">
        <f t="shared" si="8"/>
        <v>1.2999999999999998</v>
      </c>
      <c r="F104" s="16">
        <f t="shared" si="5"/>
        <v>47.27272727272725</v>
      </c>
      <c r="G104" s="16">
        <f t="shared" si="6"/>
        <v>19.117647058823522</v>
      </c>
    </row>
    <row r="105" spans="1:7" ht="15" customHeight="1" hidden="1">
      <c r="A105" s="3" t="s">
        <v>36</v>
      </c>
      <c r="B105" s="29">
        <f>SUM(B83+B58+B14)</f>
        <v>88</v>
      </c>
      <c r="C105" s="29">
        <f t="shared" si="8"/>
        <v>99.3</v>
      </c>
      <c r="D105" s="29">
        <f t="shared" si="8"/>
        <v>109.7</v>
      </c>
      <c r="E105" s="29">
        <f t="shared" si="8"/>
        <v>10.400000000000006</v>
      </c>
      <c r="F105" s="16">
        <f t="shared" si="5"/>
        <v>24.659090909090907</v>
      </c>
      <c r="G105" s="16">
        <f t="shared" si="6"/>
        <v>10.473313192346438</v>
      </c>
    </row>
    <row r="106" spans="1:7" ht="15.75" customHeight="1" hidden="1" thickBot="1">
      <c r="A106" s="3" t="s">
        <v>37</v>
      </c>
      <c r="B106" s="29">
        <f>SUM(B89+B84+B75+B59+B15)</f>
        <v>1340.2</v>
      </c>
      <c r="C106" s="29">
        <f>SUM(C89+C84+C75+C59+C15)</f>
        <v>1367.9</v>
      </c>
      <c r="D106" s="29">
        <f>SUM(D89+D84+D75+D59+D15)</f>
        <v>1660.2</v>
      </c>
      <c r="E106" s="29">
        <f>SUM(E89+E84+E75+E59+E15)</f>
        <v>945.1</v>
      </c>
      <c r="F106" s="16">
        <f t="shared" si="5"/>
        <v>23.87703327861513</v>
      </c>
      <c r="G106" s="16">
        <f t="shared" si="6"/>
        <v>21.368521090723007</v>
      </c>
    </row>
    <row r="107" spans="1:7" ht="15" customHeight="1" hidden="1">
      <c r="A107" s="3" t="s">
        <v>40</v>
      </c>
      <c r="B107" s="16">
        <f>B55+B56+B57+B58+B59+B60+B61+B62</f>
        <v>8343.099999999999</v>
      </c>
      <c r="C107" s="16">
        <f>C55+C56+C57+C58+C59+C60+C61+C62</f>
        <v>8643.099999999999</v>
      </c>
      <c r="D107" s="16">
        <f>D55+D56+D57+D58+D59+D60+D61+D62</f>
        <v>9296.4</v>
      </c>
      <c r="E107" s="16">
        <f>E55+E56+E57+E58+E59+E60+E61+E62</f>
        <v>653.3</v>
      </c>
      <c r="F107" s="16">
        <f t="shared" si="5"/>
        <v>11.426208483657163</v>
      </c>
      <c r="G107" s="16">
        <f t="shared" si="6"/>
        <v>7.558630583934018</v>
      </c>
    </row>
    <row r="108" spans="1:7" ht="16.5">
      <c r="A108" s="3" t="s">
        <v>58</v>
      </c>
      <c r="B108" s="29">
        <f>B55+B56+B60+B61</f>
        <v>8343.099999999999</v>
      </c>
      <c r="C108" s="29">
        <f>C55+C56+C60+C61</f>
        <v>8643.099999999999</v>
      </c>
      <c r="D108" s="29">
        <v>8437</v>
      </c>
      <c r="E108" s="29">
        <f aca="true" t="shared" si="9" ref="E108:E113">D108-C108</f>
        <v>-206.09999999999854</v>
      </c>
      <c r="F108" s="16">
        <f t="shared" si="5"/>
        <v>1.125480936342612</v>
      </c>
      <c r="G108" s="16">
        <f t="shared" si="6"/>
        <v>-2.384561094977471</v>
      </c>
    </row>
    <row r="109" spans="1:7" ht="16.5">
      <c r="A109" s="3" t="s">
        <v>41</v>
      </c>
      <c r="B109" s="29">
        <f>B108/B53*100</f>
        <v>90.3666395884105</v>
      </c>
      <c r="C109" s="29">
        <f>C108/C53*100</f>
        <v>91.86773240364786</v>
      </c>
      <c r="D109" s="29">
        <v>89.9</v>
      </c>
      <c r="E109" s="29">
        <f t="shared" si="9"/>
        <v>-1.967732403647858</v>
      </c>
      <c r="F109" s="16">
        <f t="shared" si="5"/>
        <v>-0.5163847970178779</v>
      </c>
      <c r="G109" s="16">
        <f t="shared" si="6"/>
        <v>-2.141918987400331</v>
      </c>
    </row>
    <row r="110" spans="1:7" ht="34.5">
      <c r="A110" s="36" t="s">
        <v>51</v>
      </c>
      <c r="B110" s="33">
        <v>373.7</v>
      </c>
      <c r="C110" s="33">
        <v>557.6</v>
      </c>
      <c r="D110" s="33">
        <v>544.6</v>
      </c>
      <c r="E110" s="33">
        <f t="shared" si="9"/>
        <v>-13</v>
      </c>
      <c r="F110" s="16">
        <f t="shared" si="5"/>
        <v>45.73187048434576</v>
      </c>
      <c r="G110" s="16">
        <f t="shared" si="6"/>
        <v>-2.3314203730272567</v>
      </c>
    </row>
    <row r="111" spans="1:7" ht="16.5">
      <c r="A111" s="3" t="s">
        <v>36</v>
      </c>
      <c r="B111" s="29">
        <v>8.8</v>
      </c>
      <c r="C111" s="29">
        <v>10.7</v>
      </c>
      <c r="D111" s="29">
        <v>10.7</v>
      </c>
      <c r="E111" s="29">
        <f t="shared" si="9"/>
        <v>0</v>
      </c>
      <c r="F111" s="16">
        <f t="shared" si="5"/>
        <v>21.59090909090908</v>
      </c>
      <c r="G111" s="16">
        <f t="shared" si="6"/>
        <v>0</v>
      </c>
    </row>
    <row r="112" spans="1:7" ht="16.5">
      <c r="A112" s="4" t="s">
        <v>53</v>
      </c>
      <c r="B112" s="29">
        <v>341.9</v>
      </c>
      <c r="C112" s="29">
        <v>481.6</v>
      </c>
      <c r="D112" s="29">
        <v>495.1</v>
      </c>
      <c r="E112" s="29">
        <f t="shared" si="9"/>
        <v>13.5</v>
      </c>
      <c r="F112" s="16">
        <f t="shared" si="5"/>
        <v>44.80842351564786</v>
      </c>
      <c r="G112" s="16">
        <f t="shared" si="6"/>
        <v>2.803156146179404</v>
      </c>
    </row>
    <row r="113" spans="1:7" ht="16.5">
      <c r="A113" s="3" t="s">
        <v>58</v>
      </c>
      <c r="B113" s="29">
        <f>B112+B111</f>
        <v>350.7</v>
      </c>
      <c r="C113" s="29">
        <f>C112+C111</f>
        <v>492.3</v>
      </c>
      <c r="D113" s="29">
        <f>D112+D111</f>
        <v>505.8</v>
      </c>
      <c r="E113" s="29">
        <f t="shared" si="9"/>
        <v>13.5</v>
      </c>
      <c r="F113" s="16">
        <f t="shared" si="5"/>
        <v>44.22583404619334</v>
      </c>
      <c r="G113" s="16">
        <f t="shared" si="6"/>
        <v>2.742230347349178</v>
      </c>
    </row>
    <row r="114" spans="1:7" ht="20.25" customHeight="1">
      <c r="A114" s="3" t="s">
        <v>41</v>
      </c>
      <c r="B114" s="29">
        <f>B113/B110*100</f>
        <v>93.84533047899384</v>
      </c>
      <c r="C114" s="29">
        <f>C113/C110*100</f>
        <v>88.28909612625539</v>
      </c>
      <c r="D114" s="29">
        <f>D113/D110*100</f>
        <v>92.87550495776716</v>
      </c>
      <c r="E114" s="29">
        <v>-0.1</v>
      </c>
      <c r="F114" s="16">
        <f t="shared" si="5"/>
        <v>-1.0334297042555107</v>
      </c>
      <c r="G114" s="16">
        <f t="shared" si="6"/>
        <v>5.194762470954629</v>
      </c>
    </row>
    <row r="116" spans="1:7" ht="43.5" customHeight="1">
      <c r="A116" s="49" t="s">
        <v>74</v>
      </c>
      <c r="B116" s="49"/>
      <c r="C116" s="49"/>
      <c r="D116" s="49"/>
      <c r="E116" s="49"/>
      <c r="F116" s="49"/>
      <c r="G116" s="49"/>
    </row>
  </sheetData>
  <sheetProtection/>
  <mergeCells count="14">
    <mergeCell ref="A3:D3"/>
    <mergeCell ref="D65:D66"/>
    <mergeCell ref="A70:A71"/>
    <mergeCell ref="D70:D71"/>
    <mergeCell ref="A65:A66"/>
    <mergeCell ref="C65:C66"/>
    <mergeCell ref="C70:C71"/>
    <mergeCell ref="B65:B66"/>
    <mergeCell ref="A116:G116"/>
    <mergeCell ref="A1:E1"/>
    <mergeCell ref="A2:E2"/>
    <mergeCell ref="B70:B71"/>
    <mergeCell ref="E65:E66"/>
    <mergeCell ref="E70:E71"/>
  </mergeCells>
  <printOptions/>
  <pageMargins left="0.2" right="0.2" top="0.7874015748031497" bottom="0.7874015748031497" header="0.6692913385826772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2014-01-21T09:10:25Z</cp:lastPrinted>
  <dcterms:created xsi:type="dcterms:W3CDTF">1996-10-08T23:32:33Z</dcterms:created>
  <dcterms:modified xsi:type="dcterms:W3CDTF">2014-12-29T13:34:20Z</dcterms:modified>
  <cp:category/>
  <cp:version/>
  <cp:contentType/>
  <cp:contentStatus/>
</cp:coreProperties>
</file>