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Документи для сайту\"/>
    </mc:Choice>
  </mc:AlternateContent>
  <bookViews>
    <workbookView xWindow="0" yWindow="0" windowWidth="28800" windowHeight="12300" activeTab="5"/>
  </bookViews>
  <sheets>
    <sheet name="Додаток 1" sheetId="1" r:id="rId1"/>
    <sheet name="Додаток 2" sheetId="2" r:id="rId2"/>
    <sheet name="Додаток 3" sheetId="4" r:id="rId3"/>
    <sheet name="Додаток 4" sheetId="3" r:id="rId4"/>
    <sheet name="Додаток 5" sheetId="5" r:id="rId5"/>
    <sheet name="Додаток 6" sheetId="6" r:id="rId6"/>
  </sheets>
  <definedNames>
    <definedName name="_xlnm.Print_Titles" localSheetId="0">'Додаток 1'!$9:$11</definedName>
    <definedName name="_xlnm.Print_Titles" localSheetId="2">'Додаток 3'!$10:$13</definedName>
    <definedName name="_xlnm.Print_Titles" localSheetId="4">'Додаток 5'!$9:$10</definedName>
    <definedName name="_xlnm.Print_Area" localSheetId="1">'Додаток 2'!$A$1:$F$22</definedName>
    <definedName name="_xlnm.Print_Area" localSheetId="2">'Додаток 3'!$A$1:$P$66</definedName>
    <definedName name="_xlnm.Print_Area" localSheetId="4">'Додаток 5'!$A$1:$H$46</definedName>
    <definedName name="_xlnm.Print_Area" localSheetId="5">'Додаток 6'!$A$1:$L$28</definedName>
  </definedNames>
  <calcPr calcId="162913"/>
</workbook>
</file>

<file path=xl/calcChain.xml><?xml version="1.0" encoding="utf-8"?>
<calcChain xmlns="http://schemas.openxmlformats.org/spreadsheetml/2006/main">
  <c r="F44" i="5" l="1"/>
  <c r="F33" i="4"/>
  <c r="D53" i="1"/>
  <c r="F27" i="5" l="1"/>
  <c r="H25" i="5"/>
  <c r="F15" i="4"/>
  <c r="G15" i="4"/>
  <c r="H15" i="4"/>
  <c r="I15" i="4"/>
  <c r="J15" i="4"/>
  <c r="K15" i="4"/>
  <c r="L15" i="4"/>
  <c r="M15" i="4"/>
  <c r="N15" i="4"/>
  <c r="O15" i="4"/>
  <c r="N18" i="4"/>
  <c r="J18" i="4" s="1"/>
  <c r="E18" i="4"/>
  <c r="F20" i="4"/>
  <c r="P18" i="4" l="1"/>
  <c r="G44" i="5" l="1"/>
  <c r="G26" i="5"/>
  <c r="I14" i="3"/>
  <c r="G23" i="5" l="1"/>
  <c r="G46" i="5" s="1"/>
  <c r="G24" i="5"/>
  <c r="F58" i="4"/>
  <c r="F52" i="4"/>
  <c r="F51" i="4"/>
  <c r="F45" i="4"/>
  <c r="O33" i="4"/>
  <c r="J20" i="4"/>
  <c r="J22" i="4"/>
  <c r="F14" i="2"/>
  <c r="D14" i="2"/>
  <c r="E45" i="1"/>
  <c r="C53" i="1"/>
  <c r="C54" i="1"/>
  <c r="E51" i="1"/>
  <c r="F51" i="1"/>
  <c r="D51" i="1"/>
  <c r="D48" i="1" l="1"/>
  <c r="F45" i="5" l="1"/>
  <c r="F34" i="4"/>
  <c r="H33" i="4"/>
  <c r="G17" i="5" l="1"/>
  <c r="G18" i="5"/>
  <c r="F18" i="5"/>
  <c r="G21" i="5"/>
  <c r="F21" i="5"/>
  <c r="G19" i="5"/>
  <c r="F19" i="5"/>
  <c r="H20" i="5"/>
  <c r="H21" i="5"/>
  <c r="H22" i="5"/>
  <c r="F15" i="5"/>
  <c r="H16" i="5"/>
  <c r="I20" i="3"/>
  <c r="I17" i="3"/>
  <c r="I12" i="3"/>
  <c r="I11" i="3" s="1"/>
  <c r="O16" i="4"/>
  <c r="F16" i="4"/>
  <c r="O65" i="4"/>
  <c r="N65" i="4" s="1"/>
  <c r="O57" i="4"/>
  <c r="Q36" i="4"/>
  <c r="N60" i="4"/>
  <c r="G59" i="4"/>
  <c r="H59" i="4"/>
  <c r="I59" i="4"/>
  <c r="K59" i="4"/>
  <c r="L59" i="4"/>
  <c r="M59" i="4"/>
  <c r="N59" i="4"/>
  <c r="O59" i="4"/>
  <c r="F59" i="4"/>
  <c r="E59" i="4" s="1"/>
  <c r="J60" i="4"/>
  <c r="E60" i="4"/>
  <c r="P60" i="4" s="1"/>
  <c r="G64" i="4"/>
  <c r="H64" i="4"/>
  <c r="I64" i="4"/>
  <c r="K64" i="4"/>
  <c r="L64" i="4"/>
  <c r="M64" i="4"/>
  <c r="F64" i="4"/>
  <c r="E64" i="4" s="1"/>
  <c r="J58" i="4"/>
  <c r="J61" i="4"/>
  <c r="J63" i="4"/>
  <c r="E65" i="4"/>
  <c r="N64" i="4" l="1"/>
  <c r="J65" i="4"/>
  <c r="P65" i="4" s="1"/>
  <c r="O64" i="4"/>
  <c r="J59" i="4"/>
  <c r="P59" i="4" s="1"/>
  <c r="J64" i="4"/>
  <c r="P64" i="4"/>
  <c r="F40" i="4"/>
  <c r="D55" i="1" l="1"/>
  <c r="C49" i="1"/>
  <c r="D47" i="1"/>
  <c r="D44" i="1"/>
  <c r="F57" i="4" l="1"/>
  <c r="C51" i="1"/>
  <c r="C55" i="1"/>
  <c r="F62" i="4" l="1"/>
  <c r="G62" i="4"/>
  <c r="H62" i="4"/>
  <c r="I62" i="4"/>
  <c r="K62" i="4"/>
  <c r="L62" i="4"/>
  <c r="M62" i="4"/>
  <c r="N62" i="4"/>
  <c r="O62" i="4"/>
  <c r="E63" i="4"/>
  <c r="P63" i="4" s="1"/>
  <c r="E58" i="4"/>
  <c r="F38" i="4"/>
  <c r="F42" i="4"/>
  <c r="G42" i="4"/>
  <c r="H42" i="4"/>
  <c r="I42" i="4"/>
  <c r="J42" i="4"/>
  <c r="K42" i="4"/>
  <c r="L42" i="4"/>
  <c r="M42" i="4"/>
  <c r="N42" i="4"/>
  <c r="O42" i="4"/>
  <c r="F50" i="4"/>
  <c r="G50" i="4"/>
  <c r="H50" i="4"/>
  <c r="I50" i="4"/>
  <c r="J50" i="4"/>
  <c r="K50" i="4"/>
  <c r="L50" i="4"/>
  <c r="M50" i="4"/>
  <c r="N50" i="4"/>
  <c r="O50" i="4"/>
  <c r="E52" i="4"/>
  <c r="P52" i="4" s="1"/>
  <c r="E53" i="4"/>
  <c r="P53" i="4" s="1"/>
  <c r="E54" i="4"/>
  <c r="P54" i="4" s="1"/>
  <c r="E55" i="4"/>
  <c r="P55" i="4" s="1"/>
  <c r="J62" i="4" l="1"/>
  <c r="E62" i="4"/>
  <c r="E28" i="4" l="1"/>
  <c r="E30" i="4"/>
  <c r="E29" i="4" s="1"/>
  <c r="Q29" i="4"/>
  <c r="P30" i="4"/>
  <c r="P29" i="4" s="1"/>
  <c r="F29" i="4"/>
  <c r="G29" i="4"/>
  <c r="H29" i="4"/>
  <c r="I29" i="4"/>
  <c r="J29" i="4"/>
  <c r="K29" i="4"/>
  <c r="L29" i="4"/>
  <c r="M29" i="4"/>
  <c r="N29" i="4"/>
  <c r="O29" i="4"/>
  <c r="P28" i="4"/>
  <c r="P27" i="4" s="1"/>
  <c r="F27" i="4"/>
  <c r="G27" i="4"/>
  <c r="H27" i="4"/>
  <c r="I27" i="4"/>
  <c r="J27" i="4"/>
  <c r="K27" i="4"/>
  <c r="L27" i="4"/>
  <c r="M27" i="4"/>
  <c r="N27" i="4"/>
  <c r="O27" i="4"/>
  <c r="E27" i="4"/>
  <c r="D46" i="1"/>
  <c r="D45" i="1" s="1"/>
  <c r="C47" i="1"/>
  <c r="C50" i="1"/>
  <c r="C48" i="1"/>
  <c r="C46" i="1" l="1"/>
  <c r="F45" i="1"/>
  <c r="C45" i="1"/>
  <c r="E43" i="1"/>
  <c r="F43" i="1"/>
  <c r="D43" i="1"/>
  <c r="C44" i="1"/>
  <c r="F42" i="1" l="1"/>
  <c r="F41" i="1" s="1"/>
  <c r="D42" i="1"/>
  <c r="D41" i="1" s="1"/>
  <c r="E42" i="1"/>
  <c r="E41" i="1" s="1"/>
  <c r="C43" i="1"/>
  <c r="F39" i="4"/>
  <c r="G39" i="4"/>
  <c r="H39" i="4"/>
  <c r="I39" i="4"/>
  <c r="J39" i="4"/>
  <c r="K39" i="4"/>
  <c r="L39" i="4"/>
  <c r="M39" i="4"/>
  <c r="N39" i="4"/>
  <c r="O39" i="4"/>
  <c r="F37" i="4"/>
  <c r="G37" i="4"/>
  <c r="H37" i="4"/>
  <c r="I37" i="4"/>
  <c r="J37" i="4"/>
  <c r="K37" i="4"/>
  <c r="L37" i="4"/>
  <c r="M37" i="4"/>
  <c r="N37" i="4"/>
  <c r="O37" i="4"/>
  <c r="E41" i="4"/>
  <c r="P41" i="4" s="1"/>
  <c r="E40" i="4"/>
  <c r="P40" i="4" s="1"/>
  <c r="E38" i="4"/>
  <c r="P38" i="4" s="1"/>
  <c r="P37" i="4" s="1"/>
  <c r="E23" i="1"/>
  <c r="F23" i="1"/>
  <c r="D23" i="1"/>
  <c r="C25" i="1"/>
  <c r="C26" i="1"/>
  <c r="C27" i="1"/>
  <c r="C28" i="1"/>
  <c r="C41" i="1" l="1"/>
  <c r="C42" i="1"/>
  <c r="P39" i="4"/>
  <c r="E39" i="4"/>
  <c r="E37" i="4"/>
  <c r="N17" i="4"/>
  <c r="J17" i="4" s="1"/>
  <c r="E17" i="4"/>
  <c r="P17" i="4" l="1"/>
  <c r="C28" i="6"/>
  <c r="D28" i="6"/>
  <c r="E28" i="6"/>
  <c r="F28" i="6"/>
  <c r="G28" i="6"/>
  <c r="H28" i="6"/>
  <c r="B28" i="6"/>
  <c r="E61" i="4"/>
  <c r="P61" i="4" s="1"/>
  <c r="E39" i="1" l="1"/>
  <c r="E38" i="1"/>
  <c r="G43" i="5" l="1"/>
  <c r="G42" i="5" s="1"/>
  <c r="N33" i="4"/>
  <c r="J33" i="4" s="1"/>
  <c r="H34" i="5" l="1"/>
  <c r="F33" i="5"/>
  <c r="L18" i="6" l="1"/>
  <c r="L19" i="6"/>
  <c r="L20" i="6"/>
  <c r="L21" i="6"/>
  <c r="L22" i="6"/>
  <c r="L23" i="6"/>
  <c r="L24" i="6"/>
  <c r="L25" i="6"/>
  <c r="L26" i="6"/>
  <c r="L27" i="6"/>
  <c r="L17" i="6"/>
  <c r="L28" i="6" s="1"/>
  <c r="F24" i="4" l="1"/>
  <c r="G24" i="4"/>
  <c r="H24" i="4"/>
  <c r="I24" i="4"/>
  <c r="J24" i="4"/>
  <c r="K24" i="4"/>
  <c r="L24" i="4"/>
  <c r="M24" i="4"/>
  <c r="N24" i="4"/>
  <c r="O24" i="4"/>
  <c r="D19" i="2"/>
  <c r="D18" i="2"/>
  <c r="E14" i="2"/>
  <c r="D14" i="1" l="1"/>
  <c r="E12" i="1"/>
  <c r="F12" i="1"/>
  <c r="D13" i="1" l="1"/>
  <c r="H14" i="5"/>
  <c r="H15" i="5"/>
  <c r="H19" i="5"/>
  <c r="H27" i="5"/>
  <c r="H33" i="5"/>
  <c r="H31" i="5"/>
  <c r="H32" i="5"/>
  <c r="H37" i="5"/>
  <c r="H41" i="5"/>
  <c r="H44" i="5"/>
  <c r="H45" i="5"/>
  <c r="F43" i="5"/>
  <c r="F42" i="5" s="1"/>
  <c r="F40" i="5"/>
  <c r="F39" i="5" s="1"/>
  <c r="F38" i="5" s="1"/>
  <c r="H38" i="5" s="1"/>
  <c r="F36" i="5"/>
  <c r="H36" i="5" s="1"/>
  <c r="F30" i="5"/>
  <c r="H30" i="5" s="1"/>
  <c r="F29" i="5"/>
  <c r="F28" i="5" s="1"/>
  <c r="H28" i="5" s="1"/>
  <c r="F35" i="5" l="1"/>
  <c r="H35" i="5" s="1"/>
  <c r="H40" i="5"/>
  <c r="H29" i="5"/>
  <c r="H39" i="5"/>
  <c r="H42" i="5"/>
  <c r="H43" i="5"/>
  <c r="F26" i="5"/>
  <c r="H26" i="5" l="1"/>
  <c r="F24" i="5"/>
  <c r="F23" i="5" s="1"/>
  <c r="H18" i="5"/>
  <c r="F13" i="5"/>
  <c r="P62" i="4"/>
  <c r="N57" i="4"/>
  <c r="J57" i="4" s="1"/>
  <c r="J56" i="4" s="1"/>
  <c r="J36" i="4" s="1"/>
  <c r="E57" i="4"/>
  <c r="E56" i="4" s="1"/>
  <c r="E44" i="4"/>
  <c r="P44" i="4" s="1"/>
  <c r="E45" i="4"/>
  <c r="P45" i="4" s="1"/>
  <c r="E46" i="4"/>
  <c r="P46" i="4" s="1"/>
  <c r="E47" i="4"/>
  <c r="P47" i="4" s="1"/>
  <c r="E48" i="4"/>
  <c r="P48" i="4" s="1"/>
  <c r="E49" i="4"/>
  <c r="P49" i="4" s="1"/>
  <c r="E51" i="4"/>
  <c r="E43" i="4"/>
  <c r="E33" i="4"/>
  <c r="E34" i="4"/>
  <c r="P34" i="4" s="1"/>
  <c r="E32" i="4"/>
  <c r="P32" i="4" s="1"/>
  <c r="E26" i="4"/>
  <c r="P26" i="4" s="1"/>
  <c r="E23" i="4"/>
  <c r="P23" i="4" s="1"/>
  <c r="E22" i="4"/>
  <c r="P22" i="4" s="1"/>
  <c r="E25" i="4"/>
  <c r="E24" i="4" s="1"/>
  <c r="E20" i="4"/>
  <c r="E19" i="4" s="1"/>
  <c r="N16" i="4"/>
  <c r="E16" i="4"/>
  <c r="F56" i="4"/>
  <c r="F36" i="4" s="1"/>
  <c r="G56" i="4"/>
  <c r="G36" i="4" s="1"/>
  <c r="H56" i="4"/>
  <c r="H36" i="4" s="1"/>
  <c r="I56" i="4"/>
  <c r="I36" i="4" s="1"/>
  <c r="K56" i="4"/>
  <c r="K36" i="4" s="1"/>
  <c r="L56" i="4"/>
  <c r="L36" i="4" s="1"/>
  <c r="M56" i="4"/>
  <c r="M36" i="4" s="1"/>
  <c r="M35" i="4" s="1"/>
  <c r="O56" i="4"/>
  <c r="O36" i="4" s="1"/>
  <c r="F31" i="4"/>
  <c r="G31" i="4"/>
  <c r="H31" i="4"/>
  <c r="I31" i="4"/>
  <c r="J31" i="4"/>
  <c r="K31" i="4"/>
  <c r="L31" i="4"/>
  <c r="M31" i="4"/>
  <c r="N31" i="4"/>
  <c r="O31" i="4"/>
  <c r="F21" i="4"/>
  <c r="G21" i="4"/>
  <c r="H21" i="4"/>
  <c r="I21" i="4"/>
  <c r="K21" i="4"/>
  <c r="L21" i="4"/>
  <c r="M21" i="4"/>
  <c r="N21" i="4"/>
  <c r="O21" i="4"/>
  <c r="F19" i="4"/>
  <c r="G19" i="4"/>
  <c r="H19" i="4"/>
  <c r="I19" i="4"/>
  <c r="K19" i="4"/>
  <c r="L19" i="4"/>
  <c r="M19" i="4"/>
  <c r="N19" i="4"/>
  <c r="J19" i="4" s="1"/>
  <c r="O19" i="4"/>
  <c r="I19" i="3"/>
  <c r="I10" i="3"/>
  <c r="D34" i="1"/>
  <c r="D33" i="1" s="1"/>
  <c r="C33" i="1" s="1"/>
  <c r="C35" i="1"/>
  <c r="D11" i="2"/>
  <c r="D10" i="2" s="1"/>
  <c r="D15" i="2" s="1"/>
  <c r="C14" i="1"/>
  <c r="C15" i="1"/>
  <c r="C16" i="1"/>
  <c r="C17" i="1"/>
  <c r="C18" i="1"/>
  <c r="C19" i="1"/>
  <c r="C20" i="1"/>
  <c r="C21" i="1"/>
  <c r="C22" i="1"/>
  <c r="C23" i="1"/>
  <c r="C24" i="1"/>
  <c r="D20" i="2"/>
  <c r="K26" i="6"/>
  <c r="K27" i="6" s="1"/>
  <c r="K21" i="6"/>
  <c r="D20" i="6"/>
  <c r="H20" i="6"/>
  <c r="J26" i="6"/>
  <c r="J27" i="6" s="1"/>
  <c r="J21" i="6"/>
  <c r="C20" i="6"/>
  <c r="G20" i="6"/>
  <c r="I26" i="6"/>
  <c r="I27" i="6" s="1"/>
  <c r="I21" i="6"/>
  <c r="B20" i="6"/>
  <c r="F20" i="6"/>
  <c r="H27" i="6"/>
  <c r="H21" i="6"/>
  <c r="G27" i="6"/>
  <c r="G21" i="6"/>
  <c r="F27" i="6"/>
  <c r="F21" i="6"/>
  <c r="D27" i="6"/>
  <c r="D21" i="6"/>
  <c r="C27" i="6"/>
  <c r="C21" i="6"/>
  <c r="B27" i="6"/>
  <c r="B21" i="6"/>
  <c r="K19" i="6"/>
  <c r="J19" i="6"/>
  <c r="I19" i="6"/>
  <c r="K18" i="6"/>
  <c r="J18" i="6"/>
  <c r="I18" i="6"/>
  <c r="K17" i="6"/>
  <c r="K28" i="6" s="1"/>
  <c r="J17" i="6"/>
  <c r="I17" i="6"/>
  <c r="I28" i="6" s="1"/>
  <c r="C19" i="2"/>
  <c r="C18" i="2"/>
  <c r="E11" i="2"/>
  <c r="E10" i="2" s="1"/>
  <c r="E15" i="2" s="1"/>
  <c r="C13" i="2"/>
  <c r="C12" i="2"/>
  <c r="C39" i="1"/>
  <c r="E37" i="1"/>
  <c r="E36" i="1" s="1"/>
  <c r="F37" i="1"/>
  <c r="F36" i="1" s="1"/>
  <c r="D37" i="1"/>
  <c r="E31" i="1"/>
  <c r="F31" i="1"/>
  <c r="F30" i="1" s="1"/>
  <c r="D31" i="1"/>
  <c r="D30" i="1" s="1"/>
  <c r="C32" i="1"/>
  <c r="C38" i="1"/>
  <c r="D36" i="1"/>
  <c r="E20" i="2"/>
  <c r="E17" i="2" s="1"/>
  <c r="E16" i="2" s="1"/>
  <c r="E21" i="2" s="1"/>
  <c r="F20" i="2"/>
  <c r="F17" i="2" s="1"/>
  <c r="F16" i="2" s="1"/>
  <c r="F21" i="2" s="1"/>
  <c r="F11" i="2"/>
  <c r="F10" i="2" s="1"/>
  <c r="F15" i="2" s="1"/>
  <c r="C14" i="2"/>
  <c r="P33" i="4" l="1"/>
  <c r="P15" i="4" s="1"/>
  <c r="E15" i="4"/>
  <c r="J21" i="4"/>
  <c r="I16" i="3"/>
  <c r="I15" i="3" s="1"/>
  <c r="I21" i="3" s="1"/>
  <c r="D17" i="2"/>
  <c r="D16" i="2" s="1"/>
  <c r="D21" i="2" s="1"/>
  <c r="C21" i="2" s="1"/>
  <c r="E42" i="4"/>
  <c r="P51" i="4"/>
  <c r="E50" i="4"/>
  <c r="P50" i="4" s="1"/>
  <c r="O14" i="4"/>
  <c r="E21" i="4"/>
  <c r="P21" i="4" s="1"/>
  <c r="P43" i="4"/>
  <c r="L14" i="4"/>
  <c r="H14" i="4"/>
  <c r="M14" i="4"/>
  <c r="M66" i="4" s="1"/>
  <c r="K14" i="4"/>
  <c r="I14" i="4"/>
  <c r="G14" i="4"/>
  <c r="N14" i="4"/>
  <c r="F14" i="4"/>
  <c r="C34" i="1"/>
  <c r="J28" i="6"/>
  <c r="J20" i="6"/>
  <c r="P25" i="4"/>
  <c r="P24" i="4" s="1"/>
  <c r="N56" i="4"/>
  <c r="N36" i="4" s="1"/>
  <c r="J35" i="4"/>
  <c r="G35" i="4"/>
  <c r="C37" i="1"/>
  <c r="D29" i="1"/>
  <c r="H23" i="5"/>
  <c r="H24" i="5"/>
  <c r="P58" i="4"/>
  <c r="L35" i="4"/>
  <c r="H35" i="4"/>
  <c r="K35" i="4"/>
  <c r="O35" i="4"/>
  <c r="I35" i="4"/>
  <c r="P20" i="4"/>
  <c r="I20" i="6"/>
  <c r="J16" i="4"/>
  <c r="C20" i="2"/>
  <c r="C17" i="2" s="1"/>
  <c r="C15" i="2"/>
  <c r="F35" i="4"/>
  <c r="P57" i="4"/>
  <c r="F17" i="5"/>
  <c r="E31" i="4"/>
  <c r="P31" i="4" s="1"/>
  <c r="C13" i="1"/>
  <c r="D12" i="1"/>
  <c r="C36" i="1"/>
  <c r="F29" i="1"/>
  <c r="F40" i="1" s="1"/>
  <c r="F56" i="1" s="1"/>
  <c r="K20" i="6"/>
  <c r="F12" i="5"/>
  <c r="H13" i="5"/>
  <c r="P19" i="4"/>
  <c r="C10" i="2"/>
  <c r="E30" i="1"/>
  <c r="C31" i="1"/>
  <c r="C11" i="2"/>
  <c r="P56" i="4"/>
  <c r="H17" i="5" l="1"/>
  <c r="F11" i="5"/>
  <c r="E36" i="4"/>
  <c r="P36" i="4" s="1"/>
  <c r="C16" i="2"/>
  <c r="P42" i="4"/>
  <c r="E14" i="4"/>
  <c r="H66" i="4"/>
  <c r="I66" i="4"/>
  <c r="K66" i="4"/>
  <c r="G66" i="4"/>
  <c r="F66" i="4"/>
  <c r="P16" i="4"/>
  <c r="J14" i="4"/>
  <c r="J66" i="4" s="1"/>
  <c r="L66" i="4"/>
  <c r="O66" i="4"/>
  <c r="N35" i="4"/>
  <c r="N66" i="4" s="1"/>
  <c r="H12" i="5"/>
  <c r="F46" i="5"/>
  <c r="D40" i="1"/>
  <c r="C12" i="1"/>
  <c r="C30" i="1"/>
  <c r="E29" i="1"/>
  <c r="E35" i="4" l="1"/>
  <c r="P35" i="4" s="1"/>
  <c r="E66" i="4"/>
  <c r="H11" i="5"/>
  <c r="H46" i="5"/>
  <c r="P14" i="4"/>
  <c r="E40" i="1"/>
  <c r="E56" i="1" s="1"/>
  <c r="C29" i="1"/>
  <c r="P66" i="4" l="1"/>
  <c r="C40" i="1"/>
  <c r="D56" i="1"/>
  <c r="C56" i="1" s="1"/>
</calcChain>
</file>

<file path=xl/sharedStrings.xml><?xml version="1.0" encoding="utf-8"?>
<sst xmlns="http://schemas.openxmlformats.org/spreadsheetml/2006/main" count="510" uniqueCount="296">
  <si>
    <t>ДОХОДИ</t>
  </si>
  <si>
    <t xml:space="preserve">грн. </t>
  </si>
  <si>
    <t>Загальний фонд</t>
  </si>
  <si>
    <t>Спеціальний фонд</t>
  </si>
  <si>
    <t>ПОДАТКОВІ НАДХОДЖЕННЯ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</si>
  <si>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</si>
  <si>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</si>
  <si>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</si>
  <si>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</si>
  <si>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НЕПОДАТКОВІ  НАДХОДЖЕННЯ</t>
  </si>
  <si>
    <t>21000000 </t>
  </si>
  <si>
    <t>Доходи від власності та підприємницької діяльності </t>
  </si>
  <si>
    <t>Інші надходження</t>
  </si>
  <si>
    <t>Адміністративні штрафи та інші санкції</t>
  </si>
  <si>
    <t xml:space="preserve">Власні надходження бюджетних установ 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</si>
  <si>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</si>
  <si>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</si>
  <si>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РАЗОМ ДОХОДІВ</t>
  </si>
  <si>
    <t>ОФІЦІЙНІ ТРАНСФЕРТИ</t>
  </si>
  <si>
    <t>УСЬОГО ДОХОДІВ</t>
  </si>
  <si>
    <t>КЕРУЮЧИЙ СПРАВАМИ ВИКОНКОМУ</t>
  </si>
  <si>
    <t>О.О. ГИЖКО</t>
  </si>
  <si>
    <t>Код</t>
  </si>
  <si>
    <t>Найменування згідно
 з класифікацією доходів бюджету</t>
  </si>
  <si>
    <t>Всього</t>
  </si>
  <si>
    <t>в т.ч. бюджет розвитку</t>
  </si>
  <si>
    <t>до рішення районної</t>
  </si>
  <si>
    <t xml:space="preserve">"Про районний у місті </t>
  </si>
  <si>
    <t>бюджет на 2015 рік"</t>
  </si>
  <si>
    <t>грн.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</si>
  <si>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</si>
  <si>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</si>
  <si>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</si>
  <si>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</si>
  <si>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</si>
  <si>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Всього за типом кредитора:</t>
  </si>
  <si>
    <t>Фінансування за активними операціями</t>
  </si>
  <si>
    <t>Зміни обсягів бюджетних коштів</t>
  </si>
  <si>
    <t>Всього за типом боргового зобов'язання:</t>
  </si>
  <si>
    <t>ФІНАНСУВАННЯ</t>
  </si>
  <si>
    <t>Найменування 
згідно з класифікацією фінансування бюджету</t>
  </si>
  <si>
    <t xml:space="preserve"> </t>
  </si>
  <si>
    <t>Разом</t>
  </si>
  <si>
    <t>з них</t>
  </si>
  <si>
    <t>оплата праці</t>
  </si>
  <si>
    <t>комунальні послуги та енергоносії</t>
  </si>
  <si>
    <t>бюджет розвитку</t>
  </si>
  <si>
    <t>Виконком Довгинцівської  районної в місті ради</t>
  </si>
  <si>
    <t>Управління  праці  та соціального захисту населення виконкому Довгинцівської районної в місті ради</t>
  </si>
  <si>
    <t>УСЬОГО ВИДАТКІВ</t>
  </si>
  <si>
    <t>Код програмної класифікації видатків та кредитування місцевого бюджету</t>
  </si>
  <si>
    <t>видатки споживання</t>
  </si>
  <si>
    <t>видатки розвитку</t>
  </si>
  <si>
    <t>0111</t>
  </si>
  <si>
    <t>1040</t>
  </si>
  <si>
    <t>0810</t>
  </si>
  <si>
    <t>1010</t>
  </si>
  <si>
    <t>1020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</si>
  <si>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</si>
  <si>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</si>
  <si>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</si>
  <si>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</si>
  <si>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</si>
  <si>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Капітальні видатки</t>
  </si>
  <si>
    <t>Найменування місцевої (регіональної) програми</t>
  </si>
  <si>
    <t>Разом загальний та спеціальний фонди</t>
  </si>
  <si>
    <t xml:space="preserve">ПЕРЕЛІК        </t>
  </si>
  <si>
    <t>УСЬОГО</t>
  </si>
  <si>
    <t xml:space="preserve">до рішення районної </t>
  </si>
  <si>
    <t xml:space="preserve"> ЛІМІТИ СПОЖИВАННЯ       </t>
  </si>
  <si>
    <t>Найменування</t>
  </si>
  <si>
    <t>Тепло</t>
  </si>
  <si>
    <t>Вода</t>
  </si>
  <si>
    <t>Електро-</t>
  </si>
  <si>
    <t>енергія</t>
  </si>
  <si>
    <t>Гкал</t>
  </si>
  <si>
    <t>кВт/г</t>
  </si>
  <si>
    <t>Виконавчий комітет Довгинцівської районної в місті ради</t>
  </si>
  <si>
    <t>з них: виконком</t>
  </si>
  <si>
    <t>управління праці та соціального захисту населення</t>
  </si>
  <si>
    <t>Усього за функцією 010116 "Органи місцевого самовря-дування"</t>
  </si>
  <si>
    <t>Усього за функцією 130107 "Утримання та навчально-</t>
  </si>
  <si>
    <t>тренувальна робота дитячо - юнацьких спортивних</t>
  </si>
  <si>
    <t>шкіл"</t>
  </si>
  <si>
    <t>Комунальний заклад "Притулок для неповнолітніх "Пролісок"</t>
  </si>
  <si>
    <t>Всього по функції 090700 Притулки для неповнолітніх</t>
  </si>
  <si>
    <t>Усього за функцією 091204 "Територіальні центри соціального обслуговування (надання соціальних послуг)"</t>
  </si>
  <si>
    <t>УСЬОГО ПО РАЙОНУ</t>
  </si>
  <si>
    <t>Додаток 1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</si>
  <si>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</si>
  <si>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</si>
  <si>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</si>
  <si>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</si>
  <si>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</si>
  <si>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</si>
  <si>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Надходження від плати за послуги, що надаються бюджетними установами згідно із законодавством </t>
  </si>
  <si>
    <t>Додаток 2</t>
  </si>
  <si>
    <t>Додаток 4</t>
  </si>
  <si>
    <t>0829</t>
  </si>
  <si>
    <t>1050</t>
  </si>
  <si>
    <t>Організація та проведення громадських робіт</t>
  </si>
  <si>
    <t>в місті ради VІІ скликання</t>
  </si>
  <si>
    <t>ПЕРЕЛІК ОБ'ЄКТІВ,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</si>
  <si>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</si>
  <si>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</si>
  <si>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</si>
  <si>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Код ТПКВКМБ/ ТКВКБМС</t>
  </si>
  <si>
    <t>Код ФКВКБ</t>
  </si>
  <si>
    <t>Найменування
головного розпорядника, відповідального виконавця, бюджетної програми або напрямку видатків згідно з типовою відомчою/ТПКВКМБ/ТКВКБМС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</si>
  <si>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</si>
  <si>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</si>
  <si>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3112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</si>
  <si>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</si>
  <si>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</si>
  <si>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</si>
  <si>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0620</t>
  </si>
  <si>
    <t>3041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</si>
  <si>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</si>
  <si>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</si>
  <si>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</si>
  <si>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</si>
  <si>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</si>
  <si>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</si>
  <si>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</si>
  <si>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</si>
  <si>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</si>
  <si>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</si>
  <si>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</si>
  <si>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90302</t>
  </si>
  <si>
    <t>90304</t>
  </si>
  <si>
    <t>90305</t>
  </si>
  <si>
    <t>90306</t>
  </si>
  <si>
    <t>90307</t>
  </si>
  <si>
    <t>90308</t>
  </si>
  <si>
    <t>90401</t>
  </si>
  <si>
    <t>3104</t>
  </si>
  <si>
    <t xml:space="preserve"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 </t>
  </si>
  <si>
    <t>Туристичний збір </t>
  </si>
  <si>
    <t>Туристичний збір, сплачений юридичними особами </t>
  </si>
  <si>
    <t>Реалізація державної політики у молодіжній сфері</t>
  </si>
  <si>
    <t>Інші заходи та заклади молодіжної політики</t>
  </si>
  <si>
    <t>установи</t>
  </si>
  <si>
    <t>Газ</t>
  </si>
  <si>
    <r>
      <t>м</t>
    </r>
    <r>
      <rPr>
        <sz val="14"/>
        <rFont val="Calibri"/>
        <family val="2"/>
        <charset val="204"/>
      </rPr>
      <t>³</t>
    </r>
  </si>
  <si>
    <t>3040</t>
  </si>
  <si>
    <t>3110</t>
  </si>
  <si>
    <t>3130</t>
  </si>
  <si>
    <t>районного у місті бюджету на 2018 рік</t>
  </si>
  <si>
    <t xml:space="preserve">РОЗПОДІЛ                                                                                                                                                                                                                                                                                                                                                                                                                                                                                                   видатків районного у місті бюджету на 2018 рік </t>
  </si>
  <si>
    <t>0200000</t>
  </si>
  <si>
    <t>0210000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</si>
  <si>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</si>
  <si>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</si>
  <si>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</si>
  <si>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0213110</t>
  </si>
  <si>
    <t>0213112</t>
  </si>
  <si>
    <t>0213120</t>
  </si>
  <si>
    <t>3120</t>
  </si>
  <si>
    <t>0213133</t>
  </si>
  <si>
    <t>0213122</t>
  </si>
  <si>
    <t>0213123</t>
  </si>
  <si>
    <t>3122</t>
  </si>
  <si>
    <t>3123</t>
  </si>
  <si>
    <t>0213130</t>
  </si>
  <si>
    <t>3230</t>
  </si>
  <si>
    <t>Інші заклади та заходи</t>
  </si>
  <si>
    <t>0214080</t>
  </si>
  <si>
    <t>4080</t>
  </si>
  <si>
    <t>Інші заклади та заходи в галузі культури і мистецтва</t>
  </si>
  <si>
    <t>0215060</t>
  </si>
  <si>
    <t>5060</t>
  </si>
  <si>
    <t>0215061</t>
  </si>
  <si>
    <t>5061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</si>
  <si>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</si>
  <si>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</si>
  <si>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0216030</t>
  </si>
  <si>
    <t>6030</t>
  </si>
  <si>
    <t>Організація благоустрою населених пунктів</t>
  </si>
  <si>
    <t>0216090</t>
  </si>
  <si>
    <t>6090</t>
  </si>
  <si>
    <t>0640</t>
  </si>
  <si>
    <t>Інша діяльність у сфері житлово-комунального господарства</t>
  </si>
  <si>
    <t>0800000</t>
  </si>
  <si>
    <t>0810000</t>
  </si>
  <si>
    <t>0813040</t>
  </si>
  <si>
    <t>0813041</t>
  </si>
  <si>
    <t>0813043</t>
  </si>
  <si>
    <t>0813044</t>
  </si>
  <si>
    <t>0813045</t>
  </si>
  <si>
    <t>0813046</t>
  </si>
  <si>
    <t>0813047</t>
  </si>
  <si>
    <t>0813080</t>
  </si>
  <si>
    <t>0813100</t>
  </si>
  <si>
    <t>0813104</t>
  </si>
  <si>
    <t>0813160</t>
  </si>
  <si>
    <t>3160</t>
  </si>
  <si>
    <t>0813230</t>
  </si>
  <si>
    <t xml:space="preserve"> на які у 2018 році будуть проводитися видатки за рахунок коштів бюджету розвитку</t>
  </si>
  <si>
    <t>місцевих програм, які фінансуватимуться за рахунок коштів районного у місті бюджету  у 2018 році</t>
  </si>
  <si>
    <t xml:space="preserve"> енергоносіїв у фізичних обсягах за кожною бюджетною установою, закладом на 2018 рік</t>
  </si>
  <si>
    <t>Підвищення кваліфікації депутатів місцевих рад та посадових осіб місцевого самоврядування</t>
  </si>
  <si>
    <t>0210170</t>
  </si>
  <si>
    <t>0170</t>
  </si>
  <si>
    <t>0131</t>
  </si>
  <si>
    <t>Програма соціального захисту окремих категорій громадян Довгинцівського району на 2017-2019 роки (затверджена рішенням районної в місті ради від 23.12.2016 № 85, зі змінами)</t>
  </si>
  <si>
    <t xml:space="preserve">Програма реалізації соціального захисту дітей на 2017-2019 роки (затверджена рішенням районної в місті ради від 23.12.2016 № 87, зі змінами) </t>
  </si>
  <si>
    <t>Програма реалізації заходів щодо поліпшення становища молоді, жінок та сімей на 2017-2019 роки (затверджена рішенням районної в місті ради від 23.12.2016 № 89, зі змінами)</t>
  </si>
  <si>
    <t>Програма реалізації культурно-мистецьких заходів державного та місцевого значення на 2017-2019 роки (затверджена рішенням районної в місті ради від 23.12.2016 № 84, зі змінами)</t>
  </si>
  <si>
    <t xml:space="preserve">Програма реалізації заходів на розвиток фізичної культури і спорту на 2017-2019 роки (затверджена рішенням районної в місті ради від 23.12.2016 № 90, зі змінами) </t>
  </si>
  <si>
    <t>Програма реалізації заходів щодо благоустрою та забезпечення оформлення технічної документації на нерухоме майно, визнане відумерлою спадщиною, на 2017-2019 роки (затверджена рішенням районної в місті ради від 23.12.2016 № 86, зі змінами)</t>
  </si>
  <si>
    <t>Туристичний збір, сплачений фізичними особами 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</si>
  <si>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</si>
  <si>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</si>
  <si>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</si>
  <si>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</si>
  <si>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</si>
  <si>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</si>
  <si>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</si>
  <si>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</si>
  <si>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</si>
  <si>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0813021</t>
  </si>
  <si>
    <t>3021</t>
  </si>
  <si>
    <t>1030</t>
  </si>
  <si>
    <t>0813022</t>
  </si>
  <si>
    <t>3022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</si>
  <si>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</si>
  <si>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</si>
  <si>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</si>
  <si>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 xml:space="preserve">Від органів державного управління  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</si>
  <si>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</si>
  <si>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</si>
  <si>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</si>
  <si>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</si>
  <si>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</si>
  <si>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</si>
  <si>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</si>
  <si>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0213210</t>
  </si>
  <si>
    <t>3210</t>
  </si>
  <si>
    <t>0213240</t>
  </si>
  <si>
    <t>3240</t>
  </si>
  <si>
    <t>0213242</t>
  </si>
  <si>
    <t>Інші заходи у сфері соціального захисту і соціального забезпечення</t>
  </si>
  <si>
    <t>0214082</t>
  </si>
  <si>
    <t>Інші заходи в галузі культури і мистецтва</t>
  </si>
  <si>
    <t>Додаток  3</t>
  </si>
  <si>
    <t>Надання допомоги сім'ям з дітьми, малозабезпеченим сім’ям, тимчасової допомоги дітям</t>
  </si>
  <si>
    <t>0813042</t>
  </si>
  <si>
    <t>0813081</t>
  </si>
  <si>
    <t>0813082</t>
  </si>
  <si>
    <t>0813083</t>
  </si>
  <si>
    <t>0813084</t>
  </si>
  <si>
    <t>0843085</t>
  </si>
  <si>
    <t>Надання державної соціальної допомоги малозабезпеченим сім’ям</t>
  </si>
  <si>
    <t>3042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</si>
  <si>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</si>
  <si>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</si>
  <si>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</si>
  <si>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</si>
  <si>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</si>
  <si>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</si>
  <si>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</si>
  <si>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</si>
  <si>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</si>
  <si>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</si>
  <si>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</si>
  <si>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</si>
  <si>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</si>
  <si>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</si>
  <si>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0813240</t>
  </si>
  <si>
    <t>0813242</t>
  </si>
  <si>
    <t>Додаток 5</t>
  </si>
  <si>
    <t>Додаток 6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</si>
  <si>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</si>
  <si>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Субвенція з місцевого бюджету на здійснення заходів щодо соціально - 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</si>
  <si>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</si>
  <si>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0817360</t>
  </si>
  <si>
    <t>0817363</t>
  </si>
  <si>
    <t>Виконання інвестиційних проектів</t>
  </si>
  <si>
    <t xml:space="preserve">Виконання інвестиційних проектів в рамках здійснення заходів щодо соціально-економічного розвитку окремих територій </t>
  </si>
  <si>
    <t>0813220</t>
  </si>
  <si>
    <t>0813223</t>
  </si>
  <si>
    <t>3220</t>
  </si>
  <si>
    <t>3223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</si>
  <si>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</si>
  <si>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</si>
  <si>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у тому числі:</t>
  </si>
  <si>
    <t xml:space="preserve">Інші субвенції з місцевого бюджету </t>
  </si>
  <si>
    <t>на облаштування житлових приміщень, придбаних у 2018 році за рахунок субвенції з державного бюджету на придбання житла для розвитку сімейних та інших форм виховання, наближених до сімейних</t>
  </si>
  <si>
    <t>на виконання доручень виборців депутатами обласної ради у 2018 році</t>
  </si>
  <si>
    <t>0211060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</si>
  <si>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</si>
  <si>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</si>
  <si>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Комунальна установа "Територіальний центр соціального обслуговування (надання соціальних послуг) у Довгинцівському районі" Криворізької міської ради</t>
  </si>
  <si>
    <t>від  09.11.2018  № 185</t>
  </si>
  <si>
    <t>від 09.11.2018  № 185</t>
  </si>
  <si>
    <t>від  09.11.2018   № 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</si>
</sst>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Calibri"/>
      <family val="2"/>
      <charset val="204"/>
    </font>
    <font>
      <sz val="2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3" fillId="0" borderId="0" xfId="0" applyFont="1"/>
    <xf numFmtId="0" fontId="5" fillId="0" borderId="0" xfId="1" applyFont="1"/>
    <xf numFmtId="0" fontId="5" fillId="0" borderId="0" xfId="0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indent="3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justify" vertical="center" wrapText="1"/>
    </xf>
    <xf numFmtId="2" fontId="5" fillId="0" borderId="0" xfId="0" applyNumberFormat="1" applyFont="1"/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5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0" xfId="0" applyNumberFormat="1" applyFont="1"/>
    <xf numFmtId="1" fontId="5" fillId="0" borderId="0" xfId="1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1" applyFont="1"/>
    <xf numFmtId="0" fontId="10" fillId="0" borderId="0" xfId="1" applyFont="1" applyAlignment="1">
      <alignment vertical="center" wrapText="1"/>
    </xf>
    <xf numFmtId="0" fontId="9" fillId="0" borderId="0" xfId="0" applyFont="1"/>
    <xf numFmtId="0" fontId="9" fillId="0" borderId="0" xfId="1" applyFont="1" applyAlignment="1">
      <alignment vertical="center" wrapText="1"/>
    </xf>
    <xf numFmtId="0" fontId="3" fillId="0" borderId="0" xfId="0" applyFont="1" applyAlignment="1">
      <alignment horizontal="right"/>
    </xf>
    <xf numFmtId="0" fontId="11" fillId="0" borderId="0" xfId="0" applyFont="1" applyFill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12" fillId="0" borderId="0" xfId="0" applyFont="1"/>
    <xf numFmtId="0" fontId="5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top" shrinkToFi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shrinkToFi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9" fillId="0" borderId="0" xfId="0" applyFont="1" applyFill="1"/>
    <xf numFmtId="0" fontId="13" fillId="0" borderId="0" xfId="0" applyFont="1" applyFill="1"/>
    <xf numFmtId="0" fontId="14" fillId="0" borderId="0" xfId="1" applyFont="1" applyAlignment="1"/>
    <xf numFmtId="0" fontId="14" fillId="0" borderId="0" xfId="1" applyFont="1" applyAlignment="1">
      <alignment horizontal="left"/>
    </xf>
    <xf numFmtId="0" fontId="14" fillId="0" borderId="0" xfId="1" applyFont="1" applyFill="1" applyAlignment="1"/>
    <xf numFmtId="0" fontId="15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/>
    <xf numFmtId="0" fontId="16" fillId="0" borderId="0" xfId="0" applyFont="1" applyAlignment="1">
      <alignment vertical="top" shrinkToFit="1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/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4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14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justify" vertical="center" wrapText="1"/>
    </xf>
    <xf numFmtId="0" fontId="9" fillId="0" borderId="0" xfId="0" applyFont="1" applyBorder="1"/>
    <xf numFmtId="2" fontId="5" fillId="0" borderId="0" xfId="0" applyNumberFormat="1" applyFont="1" applyBorder="1"/>
    <xf numFmtId="2" fontId="5" fillId="0" borderId="0" xfId="1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4" fontId="3" fillId="0" borderId="0" xfId="0" applyNumberFormat="1" applyFont="1"/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 applyBorder="1"/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justify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 shrinkToFi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view="pageBreakPreview" zoomScale="50" zoomScaleNormal="100" zoomScaleSheetLayoutView="50" workbookViewId="0">
      <selection activeCell="D5" sqref="D5"/>
    </sheetView>
  </sheetViews>
  <sheetFormatPr defaultColWidth="9.140625" defaultRowHeight="18.75" x14ac:dyDescent="0.3"/>
  <cols>
    <col min="1" max="1" width="14.28515625" style="3" customWidth="1"/>
    <col min="2" max="2" width="88.28515625" style="3" customWidth="1"/>
    <col min="3" max="3" width="19.5703125" style="3" customWidth="1"/>
    <col min="4" max="4" width="20.42578125" style="3" customWidth="1"/>
    <col min="5" max="5" width="16.5703125" style="3" customWidth="1"/>
    <col min="6" max="6" width="17.5703125" style="3" customWidth="1"/>
    <col min="7" max="8" width="9.140625" style="3"/>
    <col min="9" max="9" width="19.5703125" style="100" bestFit="1" customWidth="1"/>
    <col min="10" max="16384" width="9.140625" style="3"/>
  </cols>
  <sheetData>
    <row r="1" spans="1:9" s="31" customFormat="1" ht="26.45" customHeight="1" x14ac:dyDescent="0.35">
      <c r="A1" s="29"/>
      <c r="B1" s="30"/>
      <c r="D1" s="87" t="s">
        <v>88</v>
      </c>
      <c r="E1" s="87"/>
      <c r="F1" s="87"/>
      <c r="I1" s="153"/>
    </row>
    <row r="2" spans="1:9" s="31" customFormat="1" ht="26.45" customHeight="1" x14ac:dyDescent="0.35">
      <c r="A2" s="29"/>
      <c r="B2" s="32"/>
      <c r="D2" s="88" t="s">
        <v>26</v>
      </c>
      <c r="E2" s="87"/>
      <c r="F2" s="87"/>
      <c r="I2" s="153"/>
    </row>
    <row r="3" spans="1:9" s="31" customFormat="1" ht="26.45" customHeight="1" x14ac:dyDescent="0.35">
      <c r="A3" s="29"/>
      <c r="B3" s="32"/>
      <c r="D3" s="89" t="s">
        <v>101</v>
      </c>
      <c r="E3" s="89"/>
      <c r="F3" s="89"/>
      <c r="I3" s="153"/>
    </row>
    <row r="4" spans="1:9" s="31" customFormat="1" ht="26.45" customHeight="1" x14ac:dyDescent="0.35">
      <c r="A4" s="29"/>
      <c r="B4" s="29"/>
      <c r="D4" s="87" t="s">
        <v>293</v>
      </c>
      <c r="E4" s="87"/>
      <c r="F4" s="87"/>
      <c r="I4" s="153"/>
    </row>
    <row r="5" spans="1:9" x14ac:dyDescent="0.3">
      <c r="A5" s="2"/>
      <c r="B5" s="2"/>
      <c r="C5" s="5"/>
      <c r="D5" s="2"/>
      <c r="E5" s="4"/>
      <c r="F5" s="6"/>
    </row>
    <row r="6" spans="1:9" s="31" customFormat="1" ht="27.6" customHeight="1" x14ac:dyDescent="0.35">
      <c r="A6" s="175" t="s">
        <v>0</v>
      </c>
      <c r="B6" s="175"/>
      <c r="C6" s="175"/>
      <c r="D6" s="175"/>
      <c r="E6" s="175"/>
      <c r="F6" s="175"/>
      <c r="I6" s="153"/>
    </row>
    <row r="7" spans="1:9" s="31" customFormat="1" ht="27.6" customHeight="1" x14ac:dyDescent="0.35">
      <c r="A7" s="176" t="s">
        <v>147</v>
      </c>
      <c r="B7" s="176"/>
      <c r="C7" s="176"/>
      <c r="D7" s="176"/>
      <c r="E7" s="176"/>
      <c r="F7" s="176"/>
      <c r="I7" s="153"/>
    </row>
    <row r="8" spans="1:9" ht="16.899999999999999" customHeight="1" x14ac:dyDescent="0.3">
      <c r="A8" s="6"/>
      <c r="B8" s="7"/>
      <c r="C8" s="7"/>
      <c r="D8" s="7"/>
      <c r="E8" s="7"/>
      <c r="F8" s="8" t="s">
        <v>1</v>
      </c>
    </row>
    <row r="9" spans="1:9" ht="27.6" customHeight="1" x14ac:dyDescent="0.3">
      <c r="A9" s="174" t="s">
        <v>22</v>
      </c>
      <c r="B9" s="174" t="s">
        <v>23</v>
      </c>
      <c r="C9" s="174" t="s">
        <v>24</v>
      </c>
      <c r="D9" s="174" t="s">
        <v>2</v>
      </c>
      <c r="E9" s="174" t="s">
        <v>3</v>
      </c>
      <c r="F9" s="174"/>
    </row>
    <row r="10" spans="1:9" ht="45" customHeight="1" x14ac:dyDescent="0.3">
      <c r="A10" s="174"/>
      <c r="B10" s="174"/>
      <c r="C10" s="174"/>
      <c r="D10" s="174"/>
      <c r="E10" s="9" t="s">
        <v>24</v>
      </c>
      <c r="F10" s="9" t="s">
        <v>25</v>
      </c>
    </row>
    <row r="11" spans="1:9" s="165" customFormat="1" ht="18.600000000000001" customHeight="1" x14ac:dyDescent="0.2">
      <c r="A11" s="164">
        <v>1</v>
      </c>
      <c r="B11" s="164">
        <v>2</v>
      </c>
      <c r="C11" s="164">
        <v>3</v>
      </c>
      <c r="D11" s="164">
        <v>4</v>
      </c>
      <c r="E11" s="164">
        <v>5</v>
      </c>
      <c r="F11" s="164">
        <v>6</v>
      </c>
      <c r="I11" s="166"/>
    </row>
    <row r="12" spans="1:9" ht="27.6" customHeight="1" x14ac:dyDescent="0.3">
      <c r="A12" s="10">
        <v>10000000</v>
      </c>
      <c r="B12" s="10" t="s">
        <v>4</v>
      </c>
      <c r="C12" s="11">
        <f>D12+E12</f>
        <v>10676200</v>
      </c>
      <c r="D12" s="11">
        <f>D13</f>
        <v>10676200</v>
      </c>
      <c r="E12" s="11">
        <f>E13</f>
        <v>0</v>
      </c>
      <c r="F12" s="11">
        <f>F13</f>
        <v>0</v>
      </c>
    </row>
    <row r="13" spans="1:9" ht="27.6" customHeight="1" x14ac:dyDescent="0.3">
      <c r="A13" s="9">
        <v>18000000</v>
      </c>
      <c r="B13" s="15" t="s">
        <v>89</v>
      </c>
      <c r="C13" s="11">
        <f t="shared" ref="C13:C24" si="0">D13+E13</f>
        <v>10676200</v>
      </c>
      <c r="D13" s="11">
        <f>D14+D23+D25</f>
        <v>10676200</v>
      </c>
      <c r="E13" s="11">
        <v>0</v>
      </c>
      <c r="F13" s="11">
        <v>0</v>
      </c>
      <c r="I13" s="154"/>
    </row>
    <row r="14" spans="1:9" ht="27.6" customHeight="1" x14ac:dyDescent="0.3">
      <c r="A14" s="9">
        <v>18010000</v>
      </c>
      <c r="B14" s="15" t="s">
        <v>90</v>
      </c>
      <c r="C14" s="11">
        <f t="shared" si="0"/>
        <v>10622400</v>
      </c>
      <c r="D14" s="11">
        <f>D15+D16+D17+D18+D19+D20+D21+D22</f>
        <v>10622400</v>
      </c>
      <c r="E14" s="11">
        <v>0</v>
      </c>
      <c r="F14" s="11">
        <v>0</v>
      </c>
    </row>
    <row r="15" spans="1:9" ht="43.15" customHeight="1" x14ac:dyDescent="0.3">
      <c r="A15" s="9">
        <v>18010100</v>
      </c>
      <c r="B15" s="15" t="s">
        <v>91</v>
      </c>
      <c r="C15" s="11">
        <f t="shared" si="0"/>
        <v>36800</v>
      </c>
      <c r="D15" s="11">
        <v>36800</v>
      </c>
      <c r="E15" s="11">
        <v>0</v>
      </c>
      <c r="F15" s="11">
        <v>0</v>
      </c>
    </row>
    <row r="16" spans="1:9" ht="43.15" customHeight="1" x14ac:dyDescent="0.3">
      <c r="A16" s="9">
        <v>18010200</v>
      </c>
      <c r="B16" s="15" t="s">
        <v>92</v>
      </c>
      <c r="C16" s="11">
        <f t="shared" si="0"/>
        <v>68000</v>
      </c>
      <c r="D16" s="11">
        <v>68000</v>
      </c>
      <c r="E16" s="11">
        <v>0</v>
      </c>
      <c r="F16" s="11">
        <v>0</v>
      </c>
    </row>
    <row r="17" spans="1:6" ht="43.15" customHeight="1" x14ac:dyDescent="0.3">
      <c r="A17" s="9">
        <v>18010300</v>
      </c>
      <c r="B17" s="15" t="s">
        <v>93</v>
      </c>
      <c r="C17" s="11">
        <f t="shared" si="0"/>
        <v>113600</v>
      </c>
      <c r="D17" s="11">
        <v>113600</v>
      </c>
      <c r="E17" s="11">
        <v>0</v>
      </c>
      <c r="F17" s="11">
        <v>0</v>
      </c>
    </row>
    <row r="18" spans="1:6" ht="43.15" customHeight="1" x14ac:dyDescent="0.3">
      <c r="A18" s="9">
        <v>18010400</v>
      </c>
      <c r="B18" s="15" t="s">
        <v>94</v>
      </c>
      <c r="C18" s="11">
        <f t="shared" si="0"/>
        <v>2749600</v>
      </c>
      <c r="D18" s="11">
        <v>2749600</v>
      </c>
      <c r="E18" s="11">
        <v>0</v>
      </c>
      <c r="F18" s="11">
        <v>0</v>
      </c>
    </row>
    <row r="19" spans="1:6" ht="27" customHeight="1" x14ac:dyDescent="0.3">
      <c r="A19" s="9">
        <v>18010500</v>
      </c>
      <c r="B19" s="12" t="s">
        <v>5</v>
      </c>
      <c r="C19" s="11">
        <f t="shared" si="0"/>
        <v>1944800</v>
      </c>
      <c r="D19" s="11">
        <v>1944800</v>
      </c>
      <c r="E19" s="11">
        <v>0</v>
      </c>
      <c r="F19" s="11">
        <v>0</v>
      </c>
    </row>
    <row r="20" spans="1:6" ht="27" customHeight="1" x14ac:dyDescent="0.3">
      <c r="A20" s="9">
        <v>18010600</v>
      </c>
      <c r="B20" s="12" t="s">
        <v>6</v>
      </c>
      <c r="C20" s="11">
        <f t="shared" si="0"/>
        <v>4563200</v>
      </c>
      <c r="D20" s="11">
        <v>4563200</v>
      </c>
      <c r="E20" s="11">
        <v>0</v>
      </c>
      <c r="F20" s="11">
        <v>0</v>
      </c>
    </row>
    <row r="21" spans="1:6" ht="27" customHeight="1" x14ac:dyDescent="0.3">
      <c r="A21" s="9">
        <v>18010700</v>
      </c>
      <c r="B21" s="12" t="s">
        <v>7</v>
      </c>
      <c r="C21" s="11">
        <f t="shared" si="0"/>
        <v>190100</v>
      </c>
      <c r="D21" s="11">
        <v>190100</v>
      </c>
      <c r="E21" s="11">
        <v>0</v>
      </c>
      <c r="F21" s="11">
        <v>0</v>
      </c>
    </row>
    <row r="22" spans="1:6" ht="27" customHeight="1" x14ac:dyDescent="0.3">
      <c r="A22" s="9">
        <v>18010900</v>
      </c>
      <c r="B22" s="12" t="s">
        <v>8</v>
      </c>
      <c r="C22" s="11">
        <f t="shared" si="0"/>
        <v>956300</v>
      </c>
      <c r="D22" s="11">
        <v>956300</v>
      </c>
      <c r="E22" s="11">
        <v>0</v>
      </c>
      <c r="F22" s="11">
        <v>0</v>
      </c>
    </row>
    <row r="23" spans="1:6" ht="27" customHeight="1" x14ac:dyDescent="0.3">
      <c r="A23" s="9">
        <v>18030000</v>
      </c>
      <c r="B23" s="12" t="s">
        <v>137</v>
      </c>
      <c r="C23" s="11">
        <f t="shared" si="0"/>
        <v>53800</v>
      </c>
      <c r="D23" s="11">
        <f>D24+D28</f>
        <v>53800</v>
      </c>
      <c r="E23" s="11">
        <f>E24+E28</f>
        <v>0</v>
      </c>
      <c r="F23" s="11">
        <f>F24+F28</f>
        <v>0</v>
      </c>
    </row>
    <row r="24" spans="1:6" ht="27" customHeight="1" x14ac:dyDescent="0.3">
      <c r="A24" s="9">
        <v>18030100</v>
      </c>
      <c r="B24" s="12" t="s">
        <v>138</v>
      </c>
      <c r="C24" s="11">
        <f t="shared" si="0"/>
        <v>45600</v>
      </c>
      <c r="D24" s="11">
        <v>45600</v>
      </c>
      <c r="E24" s="11">
        <v>0</v>
      </c>
      <c r="F24" s="11">
        <v>0</v>
      </c>
    </row>
    <row r="25" spans="1:6" ht="27" hidden="1" customHeight="1" x14ac:dyDescent="0.3">
      <c r="A25" s="150">
        <v>18030101</v>
      </c>
      <c r="B25" s="12" t="s">
        <v>138</v>
      </c>
      <c r="C25" s="11">
        <f>D25+E25</f>
        <v>0</v>
      </c>
      <c r="D25" s="11"/>
      <c r="E25" s="11">
        <v>0</v>
      </c>
      <c r="F25" s="11">
        <v>0</v>
      </c>
    </row>
    <row r="26" spans="1:6" ht="27" hidden="1" customHeight="1" x14ac:dyDescent="0.3">
      <c r="A26" s="150">
        <v>18030102</v>
      </c>
      <c r="B26" s="12" t="s">
        <v>138</v>
      </c>
      <c r="C26" s="11">
        <f>D26+E26</f>
        <v>0</v>
      </c>
      <c r="D26" s="11"/>
      <c r="E26" s="11">
        <v>0</v>
      </c>
      <c r="F26" s="11">
        <v>0</v>
      </c>
    </row>
    <row r="27" spans="1:6" ht="27" hidden="1" customHeight="1" x14ac:dyDescent="0.3">
      <c r="A27" s="150">
        <v>18030103</v>
      </c>
      <c r="B27" s="12" t="s">
        <v>138</v>
      </c>
      <c r="C27" s="11">
        <f>D27+E27</f>
        <v>0</v>
      </c>
      <c r="D27" s="11"/>
      <c r="E27" s="11">
        <v>0</v>
      </c>
      <c r="F27" s="11">
        <v>0</v>
      </c>
    </row>
    <row r="28" spans="1:6" ht="27" customHeight="1" x14ac:dyDescent="0.3">
      <c r="A28" s="150">
        <v>18030104</v>
      </c>
      <c r="B28" s="12" t="s">
        <v>210</v>
      </c>
      <c r="C28" s="11">
        <f>D28+E28</f>
        <v>8200</v>
      </c>
      <c r="D28" s="11">
        <v>8200</v>
      </c>
      <c r="E28" s="11">
        <v>0</v>
      </c>
      <c r="F28" s="11">
        <v>0</v>
      </c>
    </row>
    <row r="29" spans="1:6" ht="27" customHeight="1" x14ac:dyDescent="0.3">
      <c r="A29" s="16">
        <v>20000000</v>
      </c>
      <c r="B29" s="16" t="s">
        <v>9</v>
      </c>
      <c r="C29" s="11">
        <f t="shared" ref="C29:C45" si="1">D29+E29</f>
        <v>320960</v>
      </c>
      <c r="D29" s="17">
        <f>D30+D33+D36</f>
        <v>157200</v>
      </c>
      <c r="E29" s="17">
        <f>E30+E36</f>
        <v>163760</v>
      </c>
      <c r="F29" s="17">
        <f>F30+F36</f>
        <v>0</v>
      </c>
    </row>
    <row r="30" spans="1:6" ht="27" customHeight="1" x14ac:dyDescent="0.3">
      <c r="A30" s="18" t="s">
        <v>10</v>
      </c>
      <c r="B30" s="19" t="s">
        <v>11</v>
      </c>
      <c r="C30" s="11">
        <f t="shared" si="1"/>
        <v>13400</v>
      </c>
      <c r="D30" s="17">
        <f t="shared" ref="D30:F31" si="2">D31</f>
        <v>13400</v>
      </c>
      <c r="E30" s="17">
        <f t="shared" si="2"/>
        <v>0</v>
      </c>
      <c r="F30" s="17">
        <f t="shared" si="2"/>
        <v>0</v>
      </c>
    </row>
    <row r="31" spans="1:6" ht="27" customHeight="1" x14ac:dyDescent="0.3">
      <c r="A31" s="16">
        <v>21080000</v>
      </c>
      <c r="B31" s="20" t="s">
        <v>12</v>
      </c>
      <c r="C31" s="11">
        <f t="shared" si="1"/>
        <v>13400</v>
      </c>
      <c r="D31" s="17">
        <f t="shared" si="2"/>
        <v>13400</v>
      </c>
      <c r="E31" s="17">
        <f t="shared" si="2"/>
        <v>0</v>
      </c>
      <c r="F31" s="17">
        <f t="shared" si="2"/>
        <v>0</v>
      </c>
    </row>
    <row r="32" spans="1:6" ht="27" customHeight="1" x14ac:dyDescent="0.3">
      <c r="A32" s="16">
        <v>21081100</v>
      </c>
      <c r="B32" s="21" t="s">
        <v>13</v>
      </c>
      <c r="C32" s="11">
        <f t="shared" si="1"/>
        <v>13400</v>
      </c>
      <c r="D32" s="17">
        <v>13400</v>
      </c>
      <c r="E32" s="17">
        <v>0</v>
      </c>
      <c r="F32" s="11">
        <v>0</v>
      </c>
    </row>
    <row r="33" spans="1:9" ht="36.6" customHeight="1" x14ac:dyDescent="0.3">
      <c r="A33" s="16">
        <v>22000000</v>
      </c>
      <c r="B33" s="12" t="s">
        <v>103</v>
      </c>
      <c r="C33" s="11">
        <f t="shared" si="1"/>
        <v>143800</v>
      </c>
      <c r="D33" s="17">
        <f>D34</f>
        <v>143800</v>
      </c>
      <c r="E33" s="17">
        <v>0</v>
      </c>
      <c r="F33" s="11">
        <v>0</v>
      </c>
    </row>
    <row r="34" spans="1:9" ht="27" customHeight="1" x14ac:dyDescent="0.3">
      <c r="A34" s="16">
        <v>22010000</v>
      </c>
      <c r="B34" s="21" t="s">
        <v>104</v>
      </c>
      <c r="C34" s="11">
        <f t="shared" si="1"/>
        <v>143800</v>
      </c>
      <c r="D34" s="17">
        <f>D35</f>
        <v>143800</v>
      </c>
      <c r="E34" s="17">
        <v>0</v>
      </c>
      <c r="F34" s="11">
        <v>0</v>
      </c>
    </row>
    <row r="35" spans="1:9" ht="27" customHeight="1" x14ac:dyDescent="0.3">
      <c r="A35" s="16">
        <v>22012500</v>
      </c>
      <c r="B35" s="21" t="s">
        <v>105</v>
      </c>
      <c r="C35" s="11">
        <f t="shared" si="1"/>
        <v>143800</v>
      </c>
      <c r="D35" s="17">
        <v>143800</v>
      </c>
      <c r="E35" s="17">
        <v>0</v>
      </c>
      <c r="F35" s="11">
        <v>0</v>
      </c>
    </row>
    <row r="36" spans="1:9" ht="27" customHeight="1" x14ac:dyDescent="0.3">
      <c r="A36" s="16">
        <v>25000000</v>
      </c>
      <c r="B36" s="21" t="s">
        <v>14</v>
      </c>
      <c r="C36" s="11">
        <f t="shared" si="1"/>
        <v>163760</v>
      </c>
      <c r="D36" s="17">
        <f>D37</f>
        <v>0</v>
      </c>
      <c r="E36" s="17">
        <f>E37</f>
        <v>163760</v>
      </c>
      <c r="F36" s="17">
        <f>F37</f>
        <v>0</v>
      </c>
    </row>
    <row r="37" spans="1:9" ht="42" customHeight="1" x14ac:dyDescent="0.3">
      <c r="A37" s="16">
        <v>25010000</v>
      </c>
      <c r="B37" s="22" t="s">
        <v>95</v>
      </c>
      <c r="C37" s="11">
        <f t="shared" si="1"/>
        <v>163760</v>
      </c>
      <c r="D37" s="17">
        <f>D38+D39</f>
        <v>0</v>
      </c>
      <c r="E37" s="17">
        <f>E38+E39</f>
        <v>163760</v>
      </c>
      <c r="F37" s="17">
        <f>F38+F39</f>
        <v>0</v>
      </c>
    </row>
    <row r="38" spans="1:9" ht="37.5" customHeight="1" x14ac:dyDescent="0.3">
      <c r="A38" s="16">
        <v>25010100</v>
      </c>
      <c r="B38" s="22" t="s">
        <v>15</v>
      </c>
      <c r="C38" s="11">
        <f t="shared" si="1"/>
        <v>156500</v>
      </c>
      <c r="D38" s="17">
        <v>0</v>
      </c>
      <c r="E38" s="17">
        <f>156500</f>
        <v>156500</v>
      </c>
      <c r="F38" s="11">
        <v>0</v>
      </c>
      <c r="I38" s="154"/>
    </row>
    <row r="39" spans="1:9" ht="27" customHeight="1" x14ac:dyDescent="0.3">
      <c r="A39" s="16">
        <v>25010300</v>
      </c>
      <c r="B39" s="13" t="s">
        <v>16</v>
      </c>
      <c r="C39" s="11">
        <f t="shared" si="1"/>
        <v>7260</v>
      </c>
      <c r="D39" s="17">
        <v>0</v>
      </c>
      <c r="E39" s="17">
        <f>5+2555+4700</f>
        <v>7260</v>
      </c>
      <c r="F39" s="11">
        <v>0</v>
      </c>
      <c r="I39" s="154"/>
    </row>
    <row r="40" spans="1:9" ht="27.6" customHeight="1" x14ac:dyDescent="0.3">
      <c r="A40" s="10"/>
      <c r="B40" s="16" t="s">
        <v>17</v>
      </c>
      <c r="C40" s="11">
        <f t="shared" si="1"/>
        <v>10997160</v>
      </c>
      <c r="D40" s="17">
        <f>D12+D29</f>
        <v>10833400</v>
      </c>
      <c r="E40" s="17">
        <f>E12+E29</f>
        <v>163760</v>
      </c>
      <c r="F40" s="17">
        <f>F12+F29</f>
        <v>0</v>
      </c>
      <c r="I40" s="154"/>
    </row>
    <row r="41" spans="1:9" ht="27.6" customHeight="1" x14ac:dyDescent="0.3">
      <c r="A41" s="10">
        <v>40000000</v>
      </c>
      <c r="B41" s="16" t="s">
        <v>18</v>
      </c>
      <c r="C41" s="11">
        <f t="shared" si="1"/>
        <v>321852264.87</v>
      </c>
      <c r="D41" s="11">
        <f>D42</f>
        <v>321719264.87</v>
      </c>
      <c r="E41" s="11">
        <f>E42</f>
        <v>133000</v>
      </c>
      <c r="F41" s="11">
        <f>F42</f>
        <v>0</v>
      </c>
      <c r="I41" s="154"/>
    </row>
    <row r="42" spans="1:9" ht="27.6" customHeight="1" x14ac:dyDescent="0.3">
      <c r="A42" s="16">
        <v>41000000</v>
      </c>
      <c r="B42" s="21" t="s">
        <v>228</v>
      </c>
      <c r="C42" s="11">
        <f t="shared" si="1"/>
        <v>321852264.87</v>
      </c>
      <c r="D42" s="17">
        <f>D43+D45</f>
        <v>321719264.87</v>
      </c>
      <c r="E42" s="17">
        <f>E43+E45</f>
        <v>133000</v>
      </c>
      <c r="F42" s="17">
        <f>F43+F45</f>
        <v>0</v>
      </c>
    </row>
    <row r="43" spans="1:9" ht="27.6" customHeight="1" x14ac:dyDescent="0.3">
      <c r="A43" s="75">
        <v>41040000</v>
      </c>
      <c r="B43" s="24" t="s">
        <v>229</v>
      </c>
      <c r="C43" s="11">
        <f t="shared" si="1"/>
        <v>26457735</v>
      </c>
      <c r="D43" s="17">
        <f>D44</f>
        <v>26457735</v>
      </c>
      <c r="E43" s="17">
        <f>E44</f>
        <v>0</v>
      </c>
      <c r="F43" s="17">
        <f>F44</f>
        <v>0</v>
      </c>
    </row>
    <row r="44" spans="1:9" ht="27.6" customHeight="1" x14ac:dyDescent="0.3">
      <c r="A44" s="75">
        <v>41040400</v>
      </c>
      <c r="B44" s="24" t="s">
        <v>230</v>
      </c>
      <c r="C44" s="11">
        <f t="shared" si="1"/>
        <v>26457735</v>
      </c>
      <c r="D44" s="17">
        <f>26280700+5000+1235+170800</f>
        <v>26457735</v>
      </c>
      <c r="E44" s="17">
        <v>0</v>
      </c>
      <c r="F44" s="17">
        <v>0</v>
      </c>
    </row>
    <row r="45" spans="1:9" ht="30" customHeight="1" x14ac:dyDescent="0.3">
      <c r="A45" s="75">
        <v>41050000</v>
      </c>
      <c r="B45" s="24" t="s">
        <v>231</v>
      </c>
      <c r="C45" s="11">
        <f t="shared" si="1"/>
        <v>295394529.87</v>
      </c>
      <c r="D45" s="17">
        <f>D48+D46+D47+D49+D50+D51+D55</f>
        <v>295261529.87</v>
      </c>
      <c r="E45" s="17">
        <f>E48+E46+E47+E49+E50+E51+E55</f>
        <v>133000</v>
      </c>
      <c r="F45" s="17">
        <f>F48+F46+F47+F50</f>
        <v>0</v>
      </c>
    </row>
    <row r="46" spans="1:9" ht="123" customHeight="1" x14ac:dyDescent="0.3">
      <c r="A46" s="75">
        <v>41050100</v>
      </c>
      <c r="B46" s="24" t="s">
        <v>233</v>
      </c>
      <c r="C46" s="11">
        <f>D46+E46</f>
        <v>153374100</v>
      </c>
      <c r="D46" s="167">
        <f>143374100+10000000</f>
        <v>153374100</v>
      </c>
      <c r="E46" s="17">
        <v>0</v>
      </c>
      <c r="F46" s="17">
        <v>0</v>
      </c>
      <c r="I46" s="155"/>
    </row>
    <row r="47" spans="1:9" ht="79.900000000000006" customHeight="1" x14ac:dyDescent="0.3">
      <c r="A47" s="75">
        <v>41050200</v>
      </c>
      <c r="B47" s="24" t="s">
        <v>234</v>
      </c>
      <c r="C47" s="11">
        <f>D47+E47</f>
        <v>279937</v>
      </c>
      <c r="D47" s="167">
        <f>295600-15663</f>
        <v>279937</v>
      </c>
      <c r="E47" s="17">
        <v>0</v>
      </c>
      <c r="F47" s="17">
        <v>0</v>
      </c>
      <c r="I47" s="155"/>
    </row>
    <row r="48" spans="1:9" ht="183" customHeight="1" x14ac:dyDescent="0.3">
      <c r="A48" s="75">
        <v>41050300</v>
      </c>
      <c r="B48" s="24" t="s">
        <v>232</v>
      </c>
      <c r="C48" s="11">
        <f>D48+E48</f>
        <v>137179400</v>
      </c>
      <c r="D48" s="167">
        <f>133163300+4826900-1980300+2045200-875700</f>
        <v>137179400</v>
      </c>
      <c r="E48" s="17">
        <v>0</v>
      </c>
      <c r="F48" s="17">
        <v>0</v>
      </c>
      <c r="I48" s="155"/>
    </row>
    <row r="49" spans="1:9" ht="207" customHeight="1" x14ac:dyDescent="0.3">
      <c r="A49" s="75">
        <v>41050500</v>
      </c>
      <c r="B49" s="24" t="s">
        <v>274</v>
      </c>
      <c r="C49" s="11">
        <f>D49+E49</f>
        <v>1408926.87</v>
      </c>
      <c r="D49" s="170">
        <v>1408926.87</v>
      </c>
      <c r="E49" s="17">
        <v>0</v>
      </c>
      <c r="F49" s="17">
        <v>0</v>
      </c>
      <c r="I49" s="155"/>
    </row>
    <row r="50" spans="1:9" ht="154.9" customHeight="1" x14ac:dyDescent="0.3">
      <c r="A50" s="75">
        <v>41050700</v>
      </c>
      <c r="B50" s="24" t="s">
        <v>235</v>
      </c>
      <c r="C50" s="11">
        <f>D50+E50</f>
        <v>2272000</v>
      </c>
      <c r="D50" s="167">
        <v>2272000</v>
      </c>
      <c r="E50" s="17">
        <v>0</v>
      </c>
      <c r="F50" s="17">
        <v>0</v>
      </c>
      <c r="I50" s="155"/>
    </row>
    <row r="51" spans="1:9" ht="30" customHeight="1" x14ac:dyDescent="0.3">
      <c r="A51" s="75">
        <v>41053900</v>
      </c>
      <c r="B51" s="24" t="s">
        <v>286</v>
      </c>
      <c r="C51" s="11">
        <f t="shared" ref="C51:C55" si="3">D51+E51</f>
        <v>789000</v>
      </c>
      <c r="D51" s="167">
        <f>D53+D54</f>
        <v>656000</v>
      </c>
      <c r="E51" s="172">
        <f t="shared" ref="E51:F51" si="4">E53+E54</f>
        <v>133000</v>
      </c>
      <c r="F51" s="172">
        <f t="shared" si="4"/>
        <v>133000</v>
      </c>
      <c r="I51" s="155"/>
    </row>
    <row r="52" spans="1:9" ht="30" customHeight="1" x14ac:dyDescent="0.3">
      <c r="A52" s="75"/>
      <c r="B52" s="24" t="s">
        <v>285</v>
      </c>
      <c r="C52" s="11"/>
      <c r="D52" s="172"/>
      <c r="E52" s="17"/>
      <c r="F52" s="17"/>
      <c r="I52" s="155"/>
    </row>
    <row r="53" spans="1:9" ht="30" customHeight="1" x14ac:dyDescent="0.3">
      <c r="A53" s="75"/>
      <c r="B53" s="24" t="s">
        <v>288</v>
      </c>
      <c r="C53" s="11">
        <f t="shared" si="3"/>
        <v>539000</v>
      </c>
      <c r="D53" s="172">
        <f>479000+10000+50000</f>
        <v>539000</v>
      </c>
      <c r="E53" s="17">
        <v>0</v>
      </c>
      <c r="F53" s="17">
        <v>0</v>
      </c>
      <c r="I53" s="155"/>
    </row>
    <row r="54" spans="1:9" ht="60" customHeight="1" x14ac:dyDescent="0.3">
      <c r="A54" s="75"/>
      <c r="B54" s="24" t="s">
        <v>287</v>
      </c>
      <c r="C54" s="11">
        <f t="shared" si="3"/>
        <v>250000</v>
      </c>
      <c r="D54" s="172">
        <v>117000</v>
      </c>
      <c r="E54" s="17">
        <v>133000</v>
      </c>
      <c r="F54" s="17">
        <v>133000</v>
      </c>
      <c r="I54" s="155"/>
    </row>
    <row r="55" spans="1:9" ht="80.45" customHeight="1" x14ac:dyDescent="0.3">
      <c r="A55" s="168">
        <v>41054100</v>
      </c>
      <c r="B55" s="169" t="s">
        <v>273</v>
      </c>
      <c r="C55" s="11">
        <f t="shared" si="3"/>
        <v>91166</v>
      </c>
      <c r="D55" s="167">
        <f>47500+43666</f>
        <v>91166</v>
      </c>
      <c r="E55" s="17">
        <v>0</v>
      </c>
      <c r="F55" s="17">
        <v>0</v>
      </c>
      <c r="I55" s="155"/>
    </row>
    <row r="56" spans="1:9" ht="33" customHeight="1" x14ac:dyDescent="0.3">
      <c r="A56" s="25"/>
      <c r="B56" s="16" t="s">
        <v>19</v>
      </c>
      <c r="C56" s="11">
        <f>D56+E56</f>
        <v>332849424.87</v>
      </c>
      <c r="D56" s="17">
        <f>D40+D41</f>
        <v>332552664.87</v>
      </c>
      <c r="E56" s="17">
        <f>E40+E41</f>
        <v>296760</v>
      </c>
      <c r="F56" s="17">
        <f>F40+F41</f>
        <v>0</v>
      </c>
    </row>
    <row r="59" spans="1:9" x14ac:dyDescent="0.3">
      <c r="C59" s="26"/>
      <c r="D59" s="26"/>
      <c r="E59" s="27"/>
    </row>
    <row r="60" spans="1:9" hidden="1" x14ac:dyDescent="0.3">
      <c r="B60" s="3" t="s">
        <v>20</v>
      </c>
      <c r="C60" s="26"/>
      <c r="D60" s="26"/>
      <c r="E60" s="27" t="s">
        <v>21</v>
      </c>
    </row>
    <row r="61" spans="1:9" x14ac:dyDescent="0.3">
      <c r="C61" s="26"/>
      <c r="D61" s="26"/>
      <c r="E61" s="26"/>
    </row>
    <row r="64" spans="1:9" ht="16.5" customHeight="1" x14ac:dyDescent="0.3"/>
    <row r="97" hidden="1" x14ac:dyDescent="0.3"/>
  </sheetData>
  <mergeCells count="7">
    <mergeCell ref="D9:D10"/>
    <mergeCell ref="E9:F9"/>
    <mergeCell ref="A6:F6"/>
    <mergeCell ref="A7:F7"/>
    <mergeCell ref="A9:A10"/>
    <mergeCell ref="B9:B10"/>
    <mergeCell ref="C9:C10"/>
  </mergeCells>
  <phoneticPr fontId="2" type="noConversion"/>
  <pageMargins left="1.1811023622047245" right="0.39370078740157483" top="0.78740157480314965" bottom="0.78740157480314965" header="0.51181102362204722" footer="0.51181102362204722"/>
  <pageSetup paperSize="9" scale="47" orientation="portrait" verticalDpi="200" r:id="rId1"/>
  <headerFooter differentFirst="1" alignWithMargins="0">
    <oddHeader>&amp;C&amp;"Times New Roman,обычный"&amp;18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="60" zoomScaleNormal="63" workbookViewId="0">
      <selection activeCell="H20" sqref="H20"/>
    </sheetView>
  </sheetViews>
  <sheetFormatPr defaultColWidth="9.140625" defaultRowHeight="16.5" x14ac:dyDescent="0.25"/>
  <cols>
    <col min="1" max="1" width="11.28515625" style="1" customWidth="1"/>
    <col min="2" max="2" width="64.85546875" style="1" customWidth="1"/>
    <col min="3" max="3" width="22.85546875" style="1" customWidth="1"/>
    <col min="4" max="4" width="23.140625" style="1" customWidth="1"/>
    <col min="5" max="5" width="18.5703125" style="1" customWidth="1"/>
    <col min="6" max="6" width="20.7109375" style="1" customWidth="1"/>
    <col min="7" max="7" width="21.140625" style="1" customWidth="1"/>
    <col min="8" max="8" width="14" style="1" bestFit="1" customWidth="1"/>
    <col min="9" max="9" width="9.140625" style="1"/>
    <col min="10" max="10" width="14" style="1" bestFit="1" customWidth="1"/>
    <col min="11" max="16384" width="9.140625" style="1"/>
  </cols>
  <sheetData>
    <row r="1" spans="1:10" s="28" customFormat="1" ht="19.5" customHeight="1" x14ac:dyDescent="0.3">
      <c r="E1" s="177" t="s">
        <v>96</v>
      </c>
      <c r="F1" s="177"/>
      <c r="G1" s="41"/>
      <c r="H1" s="42"/>
      <c r="I1" s="42"/>
      <c r="J1" s="42"/>
    </row>
    <row r="2" spans="1:10" s="28" customFormat="1" ht="19.5" customHeight="1" x14ac:dyDescent="0.3">
      <c r="E2" s="181" t="s">
        <v>26</v>
      </c>
      <c r="F2" s="181"/>
      <c r="H2" s="43"/>
      <c r="I2" s="43"/>
      <c r="J2" s="43"/>
    </row>
    <row r="3" spans="1:10" s="28" customFormat="1" ht="20.100000000000001" customHeight="1" x14ac:dyDescent="0.3">
      <c r="E3" s="90" t="s">
        <v>101</v>
      </c>
      <c r="F3" s="90"/>
      <c r="H3" s="42"/>
      <c r="I3" s="42"/>
      <c r="J3" s="42"/>
    </row>
    <row r="4" spans="1:10" s="28" customFormat="1" ht="20.100000000000001" customHeight="1" x14ac:dyDescent="0.3">
      <c r="E4" s="90" t="s">
        <v>293</v>
      </c>
      <c r="F4" s="90"/>
      <c r="G4" s="42"/>
      <c r="H4" s="42"/>
      <c r="I4" s="42"/>
    </row>
    <row r="5" spans="1:10" s="28" customFormat="1" ht="43.5" customHeight="1" x14ac:dyDescent="0.3">
      <c r="A5" s="179" t="s">
        <v>39</v>
      </c>
      <c r="B5" s="179"/>
      <c r="C5" s="179"/>
      <c r="D5" s="179"/>
      <c r="E5" s="179"/>
      <c r="F5" s="179"/>
      <c r="G5" s="42"/>
      <c r="H5" s="42"/>
      <c r="I5" s="42"/>
    </row>
    <row r="6" spans="1:10" s="28" customFormat="1" ht="25.5" customHeight="1" x14ac:dyDescent="0.3">
      <c r="A6" s="180" t="s">
        <v>147</v>
      </c>
      <c r="B6" s="180"/>
      <c r="C6" s="180"/>
      <c r="D6" s="180"/>
      <c r="E6" s="180"/>
      <c r="F6" s="180"/>
      <c r="G6" s="44"/>
    </row>
    <row r="7" spans="1:10" x14ac:dyDescent="0.25">
      <c r="F7" s="33" t="s">
        <v>29</v>
      </c>
    </row>
    <row r="8" spans="1:10" ht="16.5" customHeight="1" x14ac:dyDescent="0.25">
      <c r="A8" s="174" t="s">
        <v>22</v>
      </c>
      <c r="B8" s="174" t="s">
        <v>40</v>
      </c>
      <c r="C8" s="174" t="s">
        <v>24</v>
      </c>
      <c r="D8" s="174" t="s">
        <v>2</v>
      </c>
      <c r="E8" s="174" t="s">
        <v>3</v>
      </c>
      <c r="F8" s="174"/>
    </row>
    <row r="9" spans="1:10" ht="37.5" x14ac:dyDescent="0.25">
      <c r="A9" s="174"/>
      <c r="B9" s="174"/>
      <c r="C9" s="174"/>
      <c r="D9" s="174"/>
      <c r="E9" s="9" t="s">
        <v>24</v>
      </c>
      <c r="F9" s="9" t="s">
        <v>25</v>
      </c>
    </row>
    <row r="10" spans="1:10" ht="30" customHeight="1" x14ac:dyDescent="0.25">
      <c r="A10" s="76">
        <v>200000</v>
      </c>
      <c r="B10" s="45" t="s">
        <v>30</v>
      </c>
      <c r="C10" s="106">
        <f>D10+E10</f>
        <v>2014289</v>
      </c>
      <c r="D10" s="106">
        <f>D11</f>
        <v>-1433843.27</v>
      </c>
      <c r="E10" s="106">
        <f>E11</f>
        <v>3448132.27</v>
      </c>
      <c r="F10" s="106">
        <f>F11</f>
        <v>3448132.27</v>
      </c>
    </row>
    <row r="11" spans="1:10" ht="38.25" customHeight="1" x14ac:dyDescent="0.25">
      <c r="A11" s="76">
        <v>208000</v>
      </c>
      <c r="B11" s="45" t="s">
        <v>31</v>
      </c>
      <c r="C11" s="106">
        <f>C12-C13+C14</f>
        <v>2014289</v>
      </c>
      <c r="D11" s="106">
        <f>D12-D13+D14</f>
        <v>-1433843.27</v>
      </c>
      <c r="E11" s="106">
        <f>E12-E13+E14</f>
        <v>3448132.27</v>
      </c>
      <c r="F11" s="106">
        <f>F12-F13+F14</f>
        <v>3448132.27</v>
      </c>
    </row>
    <row r="12" spans="1:10" ht="20.100000000000001" customHeight="1" x14ac:dyDescent="0.25">
      <c r="A12" s="76">
        <v>208100</v>
      </c>
      <c r="B12" s="45" t="s">
        <v>32</v>
      </c>
      <c r="C12" s="106">
        <f>D12+E12</f>
        <v>2743338.58</v>
      </c>
      <c r="D12" s="106">
        <v>2743338.58</v>
      </c>
      <c r="E12" s="106">
        <v>0</v>
      </c>
      <c r="F12" s="106">
        <v>0</v>
      </c>
    </row>
    <row r="13" spans="1:10" ht="20.100000000000001" customHeight="1" x14ac:dyDescent="0.25">
      <c r="A13" s="76">
        <v>208200</v>
      </c>
      <c r="B13" s="45" t="s">
        <v>33</v>
      </c>
      <c r="C13" s="106">
        <f>D13+E13</f>
        <v>729049.58</v>
      </c>
      <c r="D13" s="106">
        <v>729049.58</v>
      </c>
      <c r="E13" s="106">
        <v>0</v>
      </c>
      <c r="F13" s="106">
        <v>0</v>
      </c>
    </row>
    <row r="14" spans="1:10" ht="51" customHeight="1" x14ac:dyDescent="0.25">
      <c r="A14" s="76">
        <v>208400</v>
      </c>
      <c r="B14" s="45" t="s">
        <v>34</v>
      </c>
      <c r="C14" s="106">
        <f>D14+E14</f>
        <v>0</v>
      </c>
      <c r="D14" s="106">
        <f>-189000+-1286854+-291800+-49000+-500.4+-44901+-1408926.87+54650+-30300+-38500+-45000+-118000</f>
        <v>-3448132.27</v>
      </c>
      <c r="E14" s="106">
        <f>F14</f>
        <v>3448132.27</v>
      </c>
      <c r="F14" s="106">
        <f>189000+1286854+291800+49000+500.4+44901-54650+1408926.87+30300+38500+45000+118000</f>
        <v>3448132.27</v>
      </c>
    </row>
    <row r="15" spans="1:10" ht="27.75" customHeight="1" x14ac:dyDescent="0.3">
      <c r="A15" s="182" t="s">
        <v>35</v>
      </c>
      <c r="B15" s="183"/>
      <c r="C15" s="106">
        <f>D15+E15</f>
        <v>2014289</v>
      </c>
      <c r="D15" s="106">
        <f>D10</f>
        <v>-1433843.27</v>
      </c>
      <c r="E15" s="106">
        <f>E10</f>
        <v>3448132.27</v>
      </c>
      <c r="F15" s="106">
        <f>F10</f>
        <v>3448132.27</v>
      </c>
    </row>
    <row r="16" spans="1:10" ht="21" customHeight="1" x14ac:dyDescent="0.25">
      <c r="A16" s="76">
        <v>600000</v>
      </c>
      <c r="B16" s="45" t="s">
        <v>36</v>
      </c>
      <c r="C16" s="106">
        <f>D16+E16</f>
        <v>2014289</v>
      </c>
      <c r="D16" s="106">
        <f>D17</f>
        <v>-1433843.27</v>
      </c>
      <c r="E16" s="106">
        <f>E17</f>
        <v>3448132.27</v>
      </c>
      <c r="F16" s="106">
        <f>F17</f>
        <v>3448132.27</v>
      </c>
    </row>
    <row r="17" spans="1:10" ht="20.100000000000001" customHeight="1" x14ac:dyDescent="0.25">
      <c r="A17" s="76">
        <v>602000</v>
      </c>
      <c r="B17" s="45" t="s">
        <v>37</v>
      </c>
      <c r="C17" s="106">
        <f>C18-C19+C20</f>
        <v>2014289</v>
      </c>
      <c r="D17" s="106">
        <f>D18-D19+D20</f>
        <v>-1433843.27</v>
      </c>
      <c r="E17" s="106">
        <f>E18-E19+E20</f>
        <v>3448132.27</v>
      </c>
      <c r="F17" s="106">
        <f>F18-F19+F20</f>
        <v>3448132.27</v>
      </c>
    </row>
    <row r="18" spans="1:10" ht="19.5" customHeight="1" x14ac:dyDescent="0.25">
      <c r="A18" s="76">
        <v>602100</v>
      </c>
      <c r="B18" s="45" t="s">
        <v>32</v>
      </c>
      <c r="C18" s="106">
        <f>D18+E18</f>
        <v>2743338.58</v>
      </c>
      <c r="D18" s="106">
        <f>D12</f>
        <v>2743338.58</v>
      </c>
      <c r="E18" s="106">
        <v>0</v>
      </c>
      <c r="F18" s="106">
        <v>0</v>
      </c>
    </row>
    <row r="19" spans="1:10" ht="20.100000000000001" customHeight="1" x14ac:dyDescent="0.25">
      <c r="A19" s="76">
        <v>602200</v>
      </c>
      <c r="B19" s="45" t="s">
        <v>33</v>
      </c>
      <c r="C19" s="106">
        <f>D19+E19</f>
        <v>729049.58</v>
      </c>
      <c r="D19" s="106">
        <f>D13</f>
        <v>729049.58</v>
      </c>
      <c r="E19" s="106">
        <v>0</v>
      </c>
      <c r="F19" s="106">
        <v>0</v>
      </c>
    </row>
    <row r="20" spans="1:10" ht="49.5" customHeight="1" x14ac:dyDescent="0.25">
      <c r="A20" s="76">
        <v>602400</v>
      </c>
      <c r="B20" s="45" t="s">
        <v>34</v>
      </c>
      <c r="C20" s="106">
        <f>D20+E20</f>
        <v>0</v>
      </c>
      <c r="D20" s="106">
        <f>D14</f>
        <v>-3448132.27</v>
      </c>
      <c r="E20" s="106">
        <f>E14</f>
        <v>3448132.27</v>
      </c>
      <c r="F20" s="106">
        <f>F14</f>
        <v>3448132.27</v>
      </c>
      <c r="H20" s="163"/>
    </row>
    <row r="21" spans="1:10" ht="28.5" customHeight="1" x14ac:dyDescent="0.3">
      <c r="A21" s="182" t="s">
        <v>38</v>
      </c>
      <c r="B21" s="183"/>
      <c r="C21" s="106">
        <f>D21+E21</f>
        <v>2014289</v>
      </c>
      <c r="D21" s="106">
        <f>D16</f>
        <v>-1433843.27</v>
      </c>
      <c r="E21" s="106">
        <f>E16</f>
        <v>3448132.27</v>
      </c>
      <c r="F21" s="106">
        <f>F16</f>
        <v>3448132.27</v>
      </c>
    </row>
    <row r="24" spans="1:10" ht="18.75" customHeight="1" x14ac:dyDescent="0.3">
      <c r="A24" s="34"/>
      <c r="B24" s="35"/>
      <c r="C24" s="35"/>
      <c r="D24" s="36"/>
      <c r="E24" s="35"/>
      <c r="F24" s="35"/>
      <c r="G24" s="35"/>
      <c r="H24" s="34"/>
      <c r="J24" s="163"/>
    </row>
    <row r="25" spans="1:10" ht="18.75" customHeight="1" x14ac:dyDescent="0.25">
      <c r="B25" s="178"/>
      <c r="C25" s="178"/>
      <c r="D25" s="178"/>
      <c r="E25" s="178"/>
      <c r="F25" s="178"/>
      <c r="G25" s="178"/>
    </row>
  </sheetData>
  <mergeCells count="12">
    <mergeCell ref="E1:F1"/>
    <mergeCell ref="B25:G25"/>
    <mergeCell ref="A5:F5"/>
    <mergeCell ref="A8:A9"/>
    <mergeCell ref="B8:B9"/>
    <mergeCell ref="D8:D9"/>
    <mergeCell ref="E8:F8"/>
    <mergeCell ref="C8:C9"/>
    <mergeCell ref="A6:F6"/>
    <mergeCell ref="E2:F2"/>
    <mergeCell ref="A15:B15"/>
    <mergeCell ref="A21:B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"/>
  <sheetViews>
    <sheetView view="pageBreakPreview" zoomScale="50" zoomScaleNormal="100" zoomScaleSheetLayoutView="50" zoomScalePageLayoutView="60" workbookViewId="0">
      <pane xSplit="4" ySplit="12" topLeftCell="E13" activePane="bottomRight" state="frozen"/>
      <selection pane="topRight" activeCell="E1" sqref="E1"/>
      <selection pane="bottomLeft" activeCell="A15" sqref="A15"/>
      <selection pane="bottomRight" activeCell="U21" sqref="U21"/>
    </sheetView>
  </sheetViews>
  <sheetFormatPr defaultColWidth="9.140625" defaultRowHeight="18.75" x14ac:dyDescent="0.3"/>
  <cols>
    <col min="1" max="1" width="17.42578125" style="112" customWidth="1"/>
    <col min="2" max="2" width="22" style="112" customWidth="1"/>
    <col min="3" max="3" width="18.5703125" style="48" customWidth="1"/>
    <col min="4" max="4" width="72.42578125" style="3" customWidth="1"/>
    <col min="5" max="5" width="20.42578125" style="3" customWidth="1"/>
    <col min="6" max="6" width="20.140625" style="3" customWidth="1"/>
    <col min="7" max="7" width="19.140625" style="3" customWidth="1"/>
    <col min="8" max="8" width="18.140625" style="3" customWidth="1"/>
    <col min="9" max="9" width="14.140625" style="3" customWidth="1"/>
    <col min="10" max="10" width="15.140625" style="3" customWidth="1"/>
    <col min="11" max="11" width="15.5703125" style="3" customWidth="1"/>
    <col min="12" max="12" width="15.42578125" style="3" customWidth="1"/>
    <col min="13" max="13" width="14.42578125" style="3" customWidth="1"/>
    <col min="14" max="14" width="15.42578125" style="3" customWidth="1"/>
    <col min="15" max="15" width="15.5703125" style="3" customWidth="1"/>
    <col min="16" max="16" width="21" style="3" customWidth="1"/>
    <col min="17" max="17" width="20.42578125" style="3" hidden="1" customWidth="1"/>
    <col min="18" max="20" width="9.140625" style="3"/>
    <col min="21" max="21" width="16" style="3" bestFit="1" customWidth="1"/>
    <col min="22" max="16384" width="9.140625" style="3"/>
  </cols>
  <sheetData>
    <row r="1" spans="1:18" s="31" customFormat="1" ht="25.9" customHeight="1" x14ac:dyDescent="0.35">
      <c r="A1" s="111"/>
      <c r="B1" s="111"/>
      <c r="C1" s="63"/>
      <c r="N1" s="185" t="s">
        <v>244</v>
      </c>
      <c r="O1" s="185"/>
      <c r="P1" s="185"/>
    </row>
    <row r="2" spans="1:18" s="31" customFormat="1" ht="25.9" customHeight="1" x14ac:dyDescent="0.35">
      <c r="A2" s="111"/>
      <c r="B2" s="111"/>
      <c r="C2" s="63"/>
      <c r="F2" s="64"/>
      <c r="G2" s="64"/>
      <c r="H2" s="64"/>
      <c r="I2" s="64" t="s">
        <v>41</v>
      </c>
      <c r="N2" s="190" t="s">
        <v>26</v>
      </c>
      <c r="O2" s="190"/>
      <c r="P2" s="190"/>
      <c r="Q2" s="190"/>
    </row>
    <row r="3" spans="1:18" s="31" customFormat="1" ht="25.9" customHeight="1" x14ac:dyDescent="0.35">
      <c r="A3" s="111"/>
      <c r="B3" s="111"/>
      <c r="C3" s="63"/>
      <c r="F3" s="64"/>
      <c r="G3" s="64"/>
      <c r="H3" s="64"/>
      <c r="I3" s="64"/>
      <c r="N3" s="185" t="s">
        <v>101</v>
      </c>
      <c r="O3" s="185"/>
      <c r="P3" s="185"/>
      <c r="R3" s="40"/>
    </row>
    <row r="4" spans="1:18" s="31" customFormat="1" ht="25.9" customHeight="1" x14ac:dyDescent="0.35">
      <c r="A4" s="111"/>
      <c r="B4" s="111"/>
      <c r="C4" s="63"/>
      <c r="E4" s="64"/>
      <c r="F4" s="64"/>
      <c r="H4" s="64"/>
      <c r="I4" s="64"/>
      <c r="N4" s="186" t="s">
        <v>293</v>
      </c>
      <c r="O4" s="186"/>
      <c r="P4" s="186"/>
      <c r="Q4" s="64"/>
      <c r="R4" s="40"/>
    </row>
    <row r="5" spans="1:18" x14ac:dyDescent="0.3">
      <c r="E5" s="50"/>
      <c r="F5" s="49"/>
      <c r="H5" s="49"/>
      <c r="I5" s="49"/>
      <c r="L5" s="46"/>
      <c r="M5" s="46"/>
      <c r="N5" s="46"/>
      <c r="Q5" s="50"/>
    </row>
    <row r="6" spans="1:18" x14ac:dyDescent="0.3">
      <c r="E6" s="49"/>
      <c r="F6" s="49"/>
      <c r="G6" s="49"/>
      <c r="H6" s="49"/>
      <c r="I6" s="49"/>
      <c r="Q6" s="49"/>
    </row>
    <row r="7" spans="1:18" s="31" customFormat="1" ht="75" customHeight="1" x14ac:dyDescent="0.35">
      <c r="A7" s="187" t="s">
        <v>148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</row>
    <row r="8" spans="1:18" x14ac:dyDescent="0.3">
      <c r="N8" s="51"/>
      <c r="P8" s="48" t="s">
        <v>29</v>
      </c>
    </row>
    <row r="10" spans="1:18" s="37" customFormat="1" ht="27.75" customHeight="1" x14ac:dyDescent="0.25">
      <c r="A10" s="188" t="s">
        <v>50</v>
      </c>
      <c r="B10" s="188" t="s">
        <v>106</v>
      </c>
      <c r="C10" s="184" t="s">
        <v>107</v>
      </c>
      <c r="D10" s="191" t="s">
        <v>108</v>
      </c>
      <c r="E10" s="184" t="s">
        <v>2</v>
      </c>
      <c r="F10" s="184"/>
      <c r="G10" s="184"/>
      <c r="H10" s="184"/>
      <c r="I10" s="184"/>
      <c r="J10" s="184" t="s">
        <v>3</v>
      </c>
      <c r="K10" s="184"/>
      <c r="L10" s="184"/>
      <c r="M10" s="184"/>
      <c r="N10" s="184"/>
      <c r="O10" s="184"/>
      <c r="P10" s="184" t="s">
        <v>42</v>
      </c>
    </row>
    <row r="11" spans="1:18" s="37" customFormat="1" ht="35.25" customHeight="1" x14ac:dyDescent="0.25">
      <c r="A11" s="189"/>
      <c r="B11" s="189"/>
      <c r="C11" s="184"/>
      <c r="D11" s="191"/>
      <c r="E11" s="184" t="s">
        <v>24</v>
      </c>
      <c r="F11" s="184" t="s">
        <v>51</v>
      </c>
      <c r="G11" s="184" t="s">
        <v>43</v>
      </c>
      <c r="H11" s="184"/>
      <c r="I11" s="184" t="s">
        <v>52</v>
      </c>
      <c r="J11" s="184" t="s">
        <v>24</v>
      </c>
      <c r="K11" s="184" t="s">
        <v>51</v>
      </c>
      <c r="L11" s="184" t="s">
        <v>43</v>
      </c>
      <c r="M11" s="184"/>
      <c r="N11" s="184" t="s">
        <v>52</v>
      </c>
      <c r="O11" s="65" t="s">
        <v>43</v>
      </c>
      <c r="P11" s="184"/>
      <c r="Q11" s="184" t="s">
        <v>24</v>
      </c>
    </row>
    <row r="12" spans="1:18" s="37" customFormat="1" ht="54.75" customHeight="1" x14ac:dyDescent="0.25">
      <c r="A12" s="189"/>
      <c r="B12" s="189"/>
      <c r="C12" s="184"/>
      <c r="D12" s="191"/>
      <c r="E12" s="184"/>
      <c r="F12" s="184"/>
      <c r="G12" s="65" t="s">
        <v>44</v>
      </c>
      <c r="H12" s="65" t="s">
        <v>45</v>
      </c>
      <c r="I12" s="184"/>
      <c r="J12" s="184"/>
      <c r="K12" s="184"/>
      <c r="L12" s="65" t="s">
        <v>44</v>
      </c>
      <c r="M12" s="65" t="s">
        <v>45</v>
      </c>
      <c r="N12" s="184"/>
      <c r="O12" s="65" t="s">
        <v>46</v>
      </c>
      <c r="P12" s="184"/>
      <c r="Q12" s="184"/>
    </row>
    <row r="13" spans="1:18" s="46" customFormat="1" x14ac:dyDescent="0.3">
      <c r="A13" s="76">
        <v>1</v>
      </c>
      <c r="B13" s="76">
        <v>2</v>
      </c>
      <c r="C13" s="52">
        <v>3</v>
      </c>
      <c r="D13" s="52">
        <v>4</v>
      </c>
      <c r="E13" s="52">
        <v>5</v>
      </c>
      <c r="F13" s="52">
        <v>6</v>
      </c>
      <c r="G13" s="52">
        <v>7</v>
      </c>
      <c r="H13" s="52">
        <v>8</v>
      </c>
      <c r="I13" s="52">
        <v>9</v>
      </c>
      <c r="J13" s="52">
        <v>10</v>
      </c>
      <c r="K13" s="52">
        <v>11</v>
      </c>
      <c r="L13" s="52">
        <v>12</v>
      </c>
      <c r="M13" s="52">
        <v>13</v>
      </c>
      <c r="N13" s="52">
        <v>14</v>
      </c>
      <c r="O13" s="52">
        <v>15</v>
      </c>
      <c r="P13" s="52">
        <v>16</v>
      </c>
      <c r="Q13" s="52">
        <v>5</v>
      </c>
    </row>
    <row r="14" spans="1:18" ht="33.6" customHeight="1" x14ac:dyDescent="0.3">
      <c r="A14" s="23" t="s">
        <v>149</v>
      </c>
      <c r="B14" s="23"/>
      <c r="C14" s="23"/>
      <c r="D14" s="24" t="s">
        <v>47</v>
      </c>
      <c r="E14" s="54">
        <f>E15</f>
        <v>29264079.600000001</v>
      </c>
      <c r="F14" s="54">
        <f t="shared" ref="F14:O14" si="0">F15</f>
        <v>29264079.600000001</v>
      </c>
      <c r="G14" s="54">
        <f t="shared" si="0"/>
        <v>19072505</v>
      </c>
      <c r="H14" s="54">
        <f t="shared" si="0"/>
        <v>669713</v>
      </c>
      <c r="I14" s="54">
        <f t="shared" si="0"/>
        <v>0</v>
      </c>
      <c r="J14" s="54">
        <f t="shared" si="0"/>
        <v>2080864.4</v>
      </c>
      <c r="K14" s="54">
        <f t="shared" si="0"/>
        <v>2560</v>
      </c>
      <c r="L14" s="54">
        <f t="shared" si="0"/>
        <v>0</v>
      </c>
      <c r="M14" s="54">
        <f t="shared" si="0"/>
        <v>0</v>
      </c>
      <c r="N14" s="54">
        <f t="shared" si="0"/>
        <v>2078304.4</v>
      </c>
      <c r="O14" s="54">
        <f t="shared" si="0"/>
        <v>2078304.4</v>
      </c>
      <c r="P14" s="54">
        <f>E14+J14</f>
        <v>31344944</v>
      </c>
      <c r="Q14" s="54"/>
    </row>
    <row r="15" spans="1:18" ht="33.6" customHeight="1" x14ac:dyDescent="0.3">
      <c r="A15" s="23" t="s">
        <v>150</v>
      </c>
      <c r="B15" s="114"/>
      <c r="C15" s="23"/>
      <c r="D15" s="24" t="s">
        <v>47</v>
      </c>
      <c r="E15" s="54">
        <f>E16+E17+E18+E19+E21+E24+E26+E27+E29+E31+E33+E34</f>
        <v>29264079.600000001</v>
      </c>
      <c r="F15" s="54">
        <f t="shared" ref="F15:P15" si="1">F16+F17+F18+F19+F21+F24+F26+F27+F29+F31+F33+F34</f>
        <v>29264079.600000001</v>
      </c>
      <c r="G15" s="54">
        <f t="shared" si="1"/>
        <v>19072505</v>
      </c>
      <c r="H15" s="54">
        <f t="shared" si="1"/>
        <v>669713</v>
      </c>
      <c r="I15" s="54">
        <f t="shared" si="1"/>
        <v>0</v>
      </c>
      <c r="J15" s="54">
        <f t="shared" si="1"/>
        <v>2080864.4</v>
      </c>
      <c r="K15" s="54">
        <f t="shared" si="1"/>
        <v>2560</v>
      </c>
      <c r="L15" s="54">
        <f t="shared" si="1"/>
        <v>0</v>
      </c>
      <c r="M15" s="54">
        <f t="shared" si="1"/>
        <v>0</v>
      </c>
      <c r="N15" s="54">
        <f t="shared" si="1"/>
        <v>2078304.4</v>
      </c>
      <c r="O15" s="54">
        <f t="shared" si="1"/>
        <v>2078304.4</v>
      </c>
      <c r="P15" s="54">
        <f t="shared" si="1"/>
        <v>31344944</v>
      </c>
      <c r="Q15" s="54"/>
    </row>
    <row r="16" spans="1:18" ht="45" customHeight="1" x14ac:dyDescent="0.3">
      <c r="A16" s="23" t="s">
        <v>151</v>
      </c>
      <c r="B16" s="23" t="s">
        <v>152</v>
      </c>
      <c r="C16" s="23" t="s">
        <v>53</v>
      </c>
      <c r="D16" s="24" t="s">
        <v>153</v>
      </c>
      <c r="E16" s="54">
        <f>F16</f>
        <v>26590185</v>
      </c>
      <c r="F16" s="54">
        <f>25867100+109000+290000+170800+54650+98635</f>
        <v>26590185</v>
      </c>
      <c r="G16" s="54">
        <v>18979430</v>
      </c>
      <c r="H16" s="54">
        <v>659115</v>
      </c>
      <c r="I16" s="54">
        <v>0</v>
      </c>
      <c r="J16" s="54">
        <f>K16+N16</f>
        <v>1262509</v>
      </c>
      <c r="K16" s="54">
        <v>5</v>
      </c>
      <c r="L16" s="54">
        <v>0</v>
      </c>
      <c r="M16" s="54">
        <v>0</v>
      </c>
      <c r="N16" s="54">
        <f>O16</f>
        <v>1262504</v>
      </c>
      <c r="O16" s="54">
        <f>1286854-54650+30300</f>
        <v>1262504</v>
      </c>
      <c r="P16" s="54">
        <f t="shared" ref="P16:P65" si="2">E16+J16</f>
        <v>27852694</v>
      </c>
      <c r="Q16" s="121">
        <v>10116</v>
      </c>
    </row>
    <row r="17" spans="1:21" ht="45" customHeight="1" x14ac:dyDescent="0.3">
      <c r="A17" s="23" t="s">
        <v>201</v>
      </c>
      <c r="B17" s="23" t="s">
        <v>202</v>
      </c>
      <c r="C17" s="23" t="s">
        <v>203</v>
      </c>
      <c r="D17" s="24" t="s">
        <v>200</v>
      </c>
      <c r="E17" s="54">
        <f>F17</f>
        <v>77600</v>
      </c>
      <c r="F17" s="54">
        <v>77600</v>
      </c>
      <c r="G17" s="54">
        <v>0</v>
      </c>
      <c r="H17" s="54">
        <v>0</v>
      </c>
      <c r="I17" s="54">
        <v>0</v>
      </c>
      <c r="J17" s="54">
        <f t="shared" ref="J17:J22" si="3">K17+N17</f>
        <v>0</v>
      </c>
      <c r="K17" s="54">
        <v>0</v>
      </c>
      <c r="L17" s="54">
        <v>0</v>
      </c>
      <c r="M17" s="54">
        <v>0</v>
      </c>
      <c r="N17" s="54">
        <f>O17</f>
        <v>0</v>
      </c>
      <c r="O17" s="54">
        <v>0</v>
      </c>
      <c r="P17" s="54">
        <f t="shared" si="2"/>
        <v>77600</v>
      </c>
      <c r="Q17" s="121"/>
    </row>
    <row r="18" spans="1:21" ht="79.900000000000006" customHeight="1" x14ac:dyDescent="0.3">
      <c r="A18" s="23" t="s">
        <v>289</v>
      </c>
      <c r="B18" s="23" t="s">
        <v>216</v>
      </c>
      <c r="C18" s="23" t="s">
        <v>290</v>
      </c>
      <c r="D18" s="24" t="s">
        <v>291</v>
      </c>
      <c r="E18" s="54">
        <f>F18</f>
        <v>117000</v>
      </c>
      <c r="F18" s="54">
        <v>117000</v>
      </c>
      <c r="G18" s="54">
        <v>0</v>
      </c>
      <c r="H18" s="54">
        <v>0</v>
      </c>
      <c r="I18" s="54">
        <v>0</v>
      </c>
      <c r="J18" s="54">
        <f t="shared" si="3"/>
        <v>133000</v>
      </c>
      <c r="K18" s="54">
        <v>0</v>
      </c>
      <c r="L18" s="54">
        <v>0</v>
      </c>
      <c r="M18" s="54">
        <v>0</v>
      </c>
      <c r="N18" s="54">
        <f>O18</f>
        <v>133000</v>
      </c>
      <c r="O18" s="54">
        <v>133000</v>
      </c>
      <c r="P18" s="54">
        <f t="shared" si="2"/>
        <v>250000</v>
      </c>
      <c r="Q18" s="121"/>
    </row>
    <row r="19" spans="1:21" ht="34.15" customHeight="1" x14ac:dyDescent="0.3">
      <c r="A19" s="23" t="s">
        <v>154</v>
      </c>
      <c r="B19" s="115" t="s">
        <v>145</v>
      </c>
      <c r="C19" s="23"/>
      <c r="D19" s="120" t="s">
        <v>109</v>
      </c>
      <c r="E19" s="54">
        <f>E20</f>
        <v>130300</v>
      </c>
      <c r="F19" s="54">
        <f t="shared" ref="F19:O19" si="4">F20</f>
        <v>130300</v>
      </c>
      <c r="G19" s="54">
        <f t="shared" si="4"/>
        <v>0</v>
      </c>
      <c r="H19" s="54">
        <f t="shared" si="4"/>
        <v>0</v>
      </c>
      <c r="I19" s="54">
        <f t="shared" si="4"/>
        <v>0</v>
      </c>
      <c r="J19" s="54">
        <f t="shared" si="3"/>
        <v>0</v>
      </c>
      <c r="K19" s="54">
        <f t="shared" si="4"/>
        <v>0</v>
      </c>
      <c r="L19" s="54">
        <f t="shared" si="4"/>
        <v>0</v>
      </c>
      <c r="M19" s="54">
        <f t="shared" si="4"/>
        <v>0</v>
      </c>
      <c r="N19" s="54">
        <f t="shared" si="4"/>
        <v>0</v>
      </c>
      <c r="O19" s="54">
        <f t="shared" si="4"/>
        <v>0</v>
      </c>
      <c r="P19" s="54">
        <f t="shared" si="2"/>
        <v>130300</v>
      </c>
      <c r="Q19" s="121"/>
    </row>
    <row r="20" spans="1:21" ht="37.9" customHeight="1" x14ac:dyDescent="0.3">
      <c r="A20" s="23" t="s">
        <v>155</v>
      </c>
      <c r="B20" s="115" t="s">
        <v>111</v>
      </c>
      <c r="C20" s="23" t="s">
        <v>54</v>
      </c>
      <c r="D20" s="120" t="s">
        <v>110</v>
      </c>
      <c r="E20" s="54">
        <f>F20</f>
        <v>130300</v>
      </c>
      <c r="F20" s="54">
        <f>112300+8000+10000</f>
        <v>130300</v>
      </c>
      <c r="G20" s="54">
        <v>0</v>
      </c>
      <c r="H20" s="54">
        <v>0</v>
      </c>
      <c r="I20" s="54">
        <v>0</v>
      </c>
      <c r="J20" s="54">
        <f t="shared" si="3"/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f t="shared" si="2"/>
        <v>130300</v>
      </c>
      <c r="Q20" s="121">
        <v>90802</v>
      </c>
    </row>
    <row r="21" spans="1:21" ht="34.15" customHeight="1" x14ac:dyDescent="0.3">
      <c r="A21" s="23" t="s">
        <v>156</v>
      </c>
      <c r="B21" s="23" t="s">
        <v>157</v>
      </c>
      <c r="C21" s="23"/>
      <c r="D21" s="83" t="s">
        <v>112</v>
      </c>
      <c r="E21" s="54">
        <f>E22+E23</f>
        <v>29050</v>
      </c>
      <c r="F21" s="54">
        <f t="shared" ref="F21:O21" si="5">F22+F23</f>
        <v>29050</v>
      </c>
      <c r="G21" s="54">
        <f t="shared" si="5"/>
        <v>0</v>
      </c>
      <c r="H21" s="54">
        <f t="shared" si="5"/>
        <v>0</v>
      </c>
      <c r="I21" s="54">
        <f t="shared" si="5"/>
        <v>0</v>
      </c>
      <c r="J21" s="54">
        <f t="shared" si="3"/>
        <v>0</v>
      </c>
      <c r="K21" s="54">
        <f t="shared" si="5"/>
        <v>0</v>
      </c>
      <c r="L21" s="54">
        <f t="shared" si="5"/>
        <v>0</v>
      </c>
      <c r="M21" s="54">
        <f t="shared" si="5"/>
        <v>0</v>
      </c>
      <c r="N21" s="54">
        <f t="shared" si="5"/>
        <v>0</v>
      </c>
      <c r="O21" s="54">
        <f t="shared" si="5"/>
        <v>0</v>
      </c>
      <c r="P21" s="54">
        <f>E21+J21</f>
        <v>29050</v>
      </c>
      <c r="Q21" s="121"/>
      <c r="U21" s="14"/>
    </row>
    <row r="22" spans="1:21" ht="45" customHeight="1" x14ac:dyDescent="0.3">
      <c r="A22" s="23" t="s">
        <v>159</v>
      </c>
      <c r="B22" s="23" t="s">
        <v>161</v>
      </c>
      <c r="C22" s="23" t="s">
        <v>54</v>
      </c>
      <c r="D22" s="120" t="s">
        <v>113</v>
      </c>
      <c r="E22" s="54">
        <f>F22</f>
        <v>7250</v>
      </c>
      <c r="F22" s="54">
        <v>7250</v>
      </c>
      <c r="G22" s="54">
        <v>0</v>
      </c>
      <c r="H22" s="54">
        <v>0</v>
      </c>
      <c r="I22" s="54">
        <v>0</v>
      </c>
      <c r="J22" s="54">
        <f t="shared" si="3"/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f>E22+J22</f>
        <v>7250</v>
      </c>
      <c r="Q22" s="121">
        <v>91104</v>
      </c>
    </row>
    <row r="23" spans="1:21" ht="34.15" customHeight="1" x14ac:dyDescent="0.3">
      <c r="A23" s="23" t="s">
        <v>160</v>
      </c>
      <c r="B23" s="23" t="s">
        <v>162</v>
      </c>
      <c r="C23" s="23" t="s">
        <v>54</v>
      </c>
      <c r="D23" s="120" t="s">
        <v>114</v>
      </c>
      <c r="E23" s="54">
        <f>F23</f>
        <v>21800</v>
      </c>
      <c r="F23" s="54">
        <v>21800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f>E23+J23</f>
        <v>21800</v>
      </c>
      <c r="Q23" s="121">
        <v>91107</v>
      </c>
    </row>
    <row r="24" spans="1:21" ht="34.15" customHeight="1" x14ac:dyDescent="0.3">
      <c r="A24" s="23" t="s">
        <v>163</v>
      </c>
      <c r="B24" s="23" t="s">
        <v>146</v>
      </c>
      <c r="C24" s="23"/>
      <c r="D24" s="135" t="s">
        <v>139</v>
      </c>
      <c r="E24" s="54">
        <f>E25</f>
        <v>18300</v>
      </c>
      <c r="F24" s="54">
        <f t="shared" ref="F24:P24" si="6">F25</f>
        <v>18300</v>
      </c>
      <c r="G24" s="54">
        <f t="shared" si="6"/>
        <v>0</v>
      </c>
      <c r="H24" s="54">
        <f t="shared" si="6"/>
        <v>0</v>
      </c>
      <c r="I24" s="54">
        <f t="shared" si="6"/>
        <v>0</v>
      </c>
      <c r="J24" s="54">
        <f t="shared" si="6"/>
        <v>0</v>
      </c>
      <c r="K24" s="54">
        <f t="shared" si="6"/>
        <v>0</v>
      </c>
      <c r="L24" s="54">
        <f t="shared" si="6"/>
        <v>0</v>
      </c>
      <c r="M24" s="54">
        <f t="shared" si="6"/>
        <v>0</v>
      </c>
      <c r="N24" s="54">
        <f t="shared" si="6"/>
        <v>0</v>
      </c>
      <c r="O24" s="54">
        <f t="shared" si="6"/>
        <v>0</v>
      </c>
      <c r="P24" s="54">
        <f t="shared" si="6"/>
        <v>18300</v>
      </c>
      <c r="Q24" s="121"/>
    </row>
    <row r="25" spans="1:21" ht="34.15" customHeight="1" x14ac:dyDescent="0.3">
      <c r="A25" s="23" t="s">
        <v>158</v>
      </c>
      <c r="B25" s="76">
        <v>3133</v>
      </c>
      <c r="C25" s="76">
        <v>1040</v>
      </c>
      <c r="D25" s="135" t="s">
        <v>140</v>
      </c>
      <c r="E25" s="54">
        <f>F25</f>
        <v>18300</v>
      </c>
      <c r="F25" s="54">
        <v>18300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f t="shared" si="2"/>
        <v>18300</v>
      </c>
      <c r="Q25" s="121">
        <v>91103</v>
      </c>
    </row>
    <row r="26" spans="1:21" ht="34.15" customHeight="1" x14ac:dyDescent="0.3">
      <c r="A26" s="118" t="s">
        <v>236</v>
      </c>
      <c r="B26" s="118" t="s">
        <v>237</v>
      </c>
      <c r="C26" s="118" t="s">
        <v>99</v>
      </c>
      <c r="D26" s="24" t="s">
        <v>100</v>
      </c>
      <c r="E26" s="54">
        <f>F26</f>
        <v>113550</v>
      </c>
      <c r="F26" s="54">
        <v>113550</v>
      </c>
      <c r="G26" s="54">
        <v>93075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f t="shared" si="2"/>
        <v>113550</v>
      </c>
      <c r="Q26" s="121">
        <v>90501</v>
      </c>
    </row>
    <row r="27" spans="1:21" ht="34.15" customHeight="1" x14ac:dyDescent="0.3">
      <c r="A27" s="118" t="s">
        <v>238</v>
      </c>
      <c r="B27" s="115" t="s">
        <v>239</v>
      </c>
      <c r="C27" s="118"/>
      <c r="D27" s="59" t="s">
        <v>165</v>
      </c>
      <c r="E27" s="54">
        <f>E28</f>
        <v>175395</v>
      </c>
      <c r="F27" s="54">
        <f t="shared" ref="F27:P27" si="7">F28</f>
        <v>175395</v>
      </c>
      <c r="G27" s="54">
        <f t="shared" si="7"/>
        <v>0</v>
      </c>
      <c r="H27" s="54">
        <f t="shared" si="7"/>
        <v>0</v>
      </c>
      <c r="I27" s="54">
        <f t="shared" si="7"/>
        <v>0</v>
      </c>
      <c r="J27" s="54">
        <f t="shared" si="7"/>
        <v>0</v>
      </c>
      <c r="K27" s="54">
        <f t="shared" si="7"/>
        <v>0</v>
      </c>
      <c r="L27" s="54">
        <f t="shared" si="7"/>
        <v>0</v>
      </c>
      <c r="M27" s="54">
        <f t="shared" si="7"/>
        <v>0</v>
      </c>
      <c r="N27" s="54">
        <f t="shared" si="7"/>
        <v>0</v>
      </c>
      <c r="O27" s="54">
        <f t="shared" si="7"/>
        <v>0</v>
      </c>
      <c r="P27" s="54">
        <f t="shared" si="7"/>
        <v>175395</v>
      </c>
      <c r="Q27" s="121">
        <v>90412</v>
      </c>
    </row>
    <row r="28" spans="1:21" ht="34.15" customHeight="1" x14ac:dyDescent="0.3">
      <c r="A28" s="118" t="s">
        <v>240</v>
      </c>
      <c r="B28" s="75">
        <v>3242</v>
      </c>
      <c r="C28" s="75">
        <v>1090</v>
      </c>
      <c r="D28" s="60" t="s">
        <v>241</v>
      </c>
      <c r="E28" s="54">
        <f>F28</f>
        <v>175395</v>
      </c>
      <c r="F28" s="54">
        <v>175395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f t="shared" si="2"/>
        <v>175395</v>
      </c>
      <c r="Q28" s="121"/>
    </row>
    <row r="29" spans="1:21" ht="34.15" customHeight="1" x14ac:dyDescent="0.3">
      <c r="A29" s="118" t="s">
        <v>166</v>
      </c>
      <c r="B29" s="75">
        <v>4080</v>
      </c>
      <c r="C29" s="75"/>
      <c r="D29" s="60" t="s">
        <v>168</v>
      </c>
      <c r="E29" s="54">
        <f>E30</f>
        <v>92600</v>
      </c>
      <c r="F29" s="54">
        <f t="shared" ref="F29:O29" si="8">F30</f>
        <v>92600</v>
      </c>
      <c r="G29" s="54">
        <f t="shared" si="8"/>
        <v>0</v>
      </c>
      <c r="H29" s="54">
        <f t="shared" si="8"/>
        <v>0</v>
      </c>
      <c r="I29" s="54">
        <f t="shared" si="8"/>
        <v>0</v>
      </c>
      <c r="J29" s="54">
        <f t="shared" si="8"/>
        <v>0</v>
      </c>
      <c r="K29" s="54">
        <f t="shared" si="8"/>
        <v>0</v>
      </c>
      <c r="L29" s="54">
        <f t="shared" si="8"/>
        <v>0</v>
      </c>
      <c r="M29" s="54">
        <f t="shared" si="8"/>
        <v>0</v>
      </c>
      <c r="N29" s="54">
        <f t="shared" si="8"/>
        <v>0</v>
      </c>
      <c r="O29" s="54">
        <f t="shared" si="8"/>
        <v>0</v>
      </c>
      <c r="P29" s="54">
        <f>P30</f>
        <v>92600</v>
      </c>
      <c r="Q29" s="54">
        <f>Q30</f>
        <v>0</v>
      </c>
    </row>
    <row r="30" spans="1:21" ht="34.15" customHeight="1" x14ac:dyDescent="0.3">
      <c r="A30" s="118" t="s">
        <v>242</v>
      </c>
      <c r="B30" s="75">
        <v>4082</v>
      </c>
      <c r="C30" s="118" t="s">
        <v>98</v>
      </c>
      <c r="D30" s="60" t="s">
        <v>243</v>
      </c>
      <c r="E30" s="54">
        <f>F30</f>
        <v>92600</v>
      </c>
      <c r="F30" s="54">
        <v>92600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f t="shared" si="2"/>
        <v>92600</v>
      </c>
      <c r="Q30" s="121"/>
    </row>
    <row r="31" spans="1:21" ht="34.15" customHeight="1" x14ac:dyDescent="0.3">
      <c r="A31" s="23" t="s">
        <v>169</v>
      </c>
      <c r="B31" s="23" t="s">
        <v>170</v>
      </c>
      <c r="C31" s="23"/>
      <c r="D31" s="120" t="s">
        <v>173</v>
      </c>
      <c r="E31" s="54">
        <f>E32</f>
        <v>45600</v>
      </c>
      <c r="F31" s="54">
        <f t="shared" ref="F31:O31" si="9">F32</f>
        <v>45600</v>
      </c>
      <c r="G31" s="54">
        <f t="shared" si="9"/>
        <v>0</v>
      </c>
      <c r="H31" s="54">
        <f t="shared" si="9"/>
        <v>0</v>
      </c>
      <c r="I31" s="54">
        <f t="shared" si="9"/>
        <v>0</v>
      </c>
      <c r="J31" s="54">
        <f t="shared" si="9"/>
        <v>0</v>
      </c>
      <c r="K31" s="54">
        <f t="shared" si="9"/>
        <v>0</v>
      </c>
      <c r="L31" s="54">
        <f t="shared" si="9"/>
        <v>0</v>
      </c>
      <c r="M31" s="54">
        <f t="shared" si="9"/>
        <v>0</v>
      </c>
      <c r="N31" s="54">
        <f t="shared" si="9"/>
        <v>0</v>
      </c>
      <c r="O31" s="54">
        <f t="shared" si="9"/>
        <v>0</v>
      </c>
      <c r="P31" s="54">
        <f t="shared" si="2"/>
        <v>45600</v>
      </c>
      <c r="Q31" s="121"/>
    </row>
    <row r="32" spans="1:21" ht="64.900000000000006" customHeight="1" x14ac:dyDescent="0.3">
      <c r="A32" s="23" t="s">
        <v>171</v>
      </c>
      <c r="B32" s="114" t="s">
        <v>172</v>
      </c>
      <c r="C32" s="23" t="s">
        <v>55</v>
      </c>
      <c r="D32" s="22" t="s">
        <v>174</v>
      </c>
      <c r="E32" s="54">
        <f>F32</f>
        <v>45600</v>
      </c>
      <c r="F32" s="54">
        <v>45600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f t="shared" si="2"/>
        <v>45600</v>
      </c>
      <c r="Q32" s="121">
        <v>130102</v>
      </c>
    </row>
    <row r="33" spans="1:17" ht="34.15" customHeight="1" x14ac:dyDescent="0.3">
      <c r="A33" s="23" t="s">
        <v>175</v>
      </c>
      <c r="B33" s="114" t="s">
        <v>176</v>
      </c>
      <c r="C33" s="23" t="s">
        <v>115</v>
      </c>
      <c r="D33" s="55" t="s">
        <v>177</v>
      </c>
      <c r="E33" s="54">
        <f>F33</f>
        <v>1861422.6</v>
      </c>
      <c r="F33" s="54">
        <f>1868800-189000+187200-500.4-45000-10077+50000</f>
        <v>1861422.6</v>
      </c>
      <c r="G33" s="54">
        <v>0</v>
      </c>
      <c r="H33" s="54">
        <f>2550</f>
        <v>2550</v>
      </c>
      <c r="I33" s="54">
        <v>0</v>
      </c>
      <c r="J33" s="54">
        <f>K33+N33</f>
        <v>685355.4</v>
      </c>
      <c r="K33" s="54">
        <v>2555</v>
      </c>
      <c r="L33" s="54">
        <v>0</v>
      </c>
      <c r="M33" s="54">
        <v>0</v>
      </c>
      <c r="N33" s="54">
        <f>O33</f>
        <v>682800.4</v>
      </c>
      <c r="O33" s="54">
        <f>189000+291800+500.4+38500+45000+118000</f>
        <v>682800.4</v>
      </c>
      <c r="P33" s="54">
        <f t="shared" si="2"/>
        <v>2546778</v>
      </c>
      <c r="Q33" s="121">
        <v>100203</v>
      </c>
    </row>
    <row r="34" spans="1:17" ht="34.15" customHeight="1" x14ac:dyDescent="0.3">
      <c r="A34" s="23" t="s">
        <v>178</v>
      </c>
      <c r="B34" s="116" t="s">
        <v>179</v>
      </c>
      <c r="C34" s="23" t="s">
        <v>180</v>
      </c>
      <c r="D34" s="83" t="s">
        <v>181</v>
      </c>
      <c r="E34" s="54">
        <f>F34</f>
        <v>13077</v>
      </c>
      <c r="F34" s="54">
        <f>3000+10077</f>
        <v>13077</v>
      </c>
      <c r="G34" s="54">
        <v>0</v>
      </c>
      <c r="H34" s="54">
        <v>8048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f t="shared" si="2"/>
        <v>13077</v>
      </c>
      <c r="Q34" s="121">
        <v>250404</v>
      </c>
    </row>
    <row r="35" spans="1:17" s="122" customFormat="1" ht="45" customHeight="1" x14ac:dyDescent="0.2">
      <c r="A35" s="23" t="s">
        <v>182</v>
      </c>
      <c r="B35" s="23"/>
      <c r="C35" s="23"/>
      <c r="D35" s="151" t="s">
        <v>48</v>
      </c>
      <c r="E35" s="54">
        <f>E36</f>
        <v>301854742</v>
      </c>
      <c r="F35" s="54">
        <f t="shared" ref="F35:O35" si="10">F36</f>
        <v>301854742</v>
      </c>
      <c r="G35" s="54">
        <f t="shared" si="10"/>
        <v>5967935</v>
      </c>
      <c r="H35" s="54">
        <f t="shared" si="10"/>
        <v>313560</v>
      </c>
      <c r="I35" s="54">
        <f t="shared" si="10"/>
        <v>0</v>
      </c>
      <c r="J35" s="54">
        <f t="shared" si="10"/>
        <v>1664027.87</v>
      </c>
      <c r="K35" s="54">
        <f t="shared" si="10"/>
        <v>161200</v>
      </c>
      <c r="L35" s="54">
        <f t="shared" si="10"/>
        <v>127455</v>
      </c>
      <c r="M35" s="54">
        <f t="shared" si="10"/>
        <v>4255</v>
      </c>
      <c r="N35" s="54">
        <f t="shared" si="10"/>
        <v>1502827.87</v>
      </c>
      <c r="O35" s="54">
        <f t="shared" si="10"/>
        <v>1502827.87</v>
      </c>
      <c r="P35" s="54">
        <f t="shared" si="2"/>
        <v>303518769.87</v>
      </c>
      <c r="Q35" s="121"/>
    </row>
    <row r="36" spans="1:17" s="122" customFormat="1" ht="45" customHeight="1" x14ac:dyDescent="0.2">
      <c r="A36" s="23" t="s">
        <v>183</v>
      </c>
      <c r="B36" s="23"/>
      <c r="C36" s="23"/>
      <c r="D36" s="151" t="s">
        <v>48</v>
      </c>
      <c r="E36" s="54">
        <f>E37+E39+E42+E50+E56+E58+E59+E61+E62+E64</f>
        <v>301854742</v>
      </c>
      <c r="F36" s="54">
        <f t="shared" ref="F36:Q36" si="11">F37+F39+F42+F50+F56+F58+F59+F61+F62+F64</f>
        <v>301854742</v>
      </c>
      <c r="G36" s="54">
        <f t="shared" si="11"/>
        <v>5967935</v>
      </c>
      <c r="H36" s="54">
        <f t="shared" si="11"/>
        <v>313560</v>
      </c>
      <c r="I36" s="54">
        <f t="shared" si="11"/>
        <v>0</v>
      </c>
      <c r="J36" s="54">
        <f t="shared" si="11"/>
        <v>1664027.87</v>
      </c>
      <c r="K36" s="54">
        <f t="shared" si="11"/>
        <v>161200</v>
      </c>
      <c r="L36" s="54">
        <f t="shared" si="11"/>
        <v>127455</v>
      </c>
      <c r="M36" s="54">
        <f t="shared" si="11"/>
        <v>4255</v>
      </c>
      <c r="N36" s="54">
        <f t="shared" si="11"/>
        <v>1502827.87</v>
      </c>
      <c r="O36" s="54">
        <f t="shared" si="11"/>
        <v>1502827.87</v>
      </c>
      <c r="P36" s="54">
        <f t="shared" si="2"/>
        <v>303518769.87</v>
      </c>
      <c r="Q36" s="54">
        <f t="shared" si="11"/>
        <v>181712</v>
      </c>
    </row>
    <row r="37" spans="1:17" s="122" customFormat="1" ht="77.45" customHeight="1" x14ac:dyDescent="0.2">
      <c r="A37" s="23" t="s">
        <v>211</v>
      </c>
      <c r="B37" s="23" t="s">
        <v>212</v>
      </c>
      <c r="C37" s="23"/>
      <c r="D37" s="152" t="s">
        <v>213</v>
      </c>
      <c r="E37" s="125">
        <f>E38</f>
        <v>153374100</v>
      </c>
      <c r="F37" s="125">
        <f t="shared" ref="F37:P37" si="12">F38</f>
        <v>153374100</v>
      </c>
      <c r="G37" s="125">
        <f t="shared" si="12"/>
        <v>0</v>
      </c>
      <c r="H37" s="125">
        <f t="shared" si="12"/>
        <v>0</v>
      </c>
      <c r="I37" s="125">
        <f t="shared" si="12"/>
        <v>0</v>
      </c>
      <c r="J37" s="125">
        <f t="shared" si="12"/>
        <v>0</v>
      </c>
      <c r="K37" s="125">
        <f t="shared" si="12"/>
        <v>0</v>
      </c>
      <c r="L37" s="125">
        <f t="shared" si="12"/>
        <v>0</v>
      </c>
      <c r="M37" s="125">
        <f t="shared" si="12"/>
        <v>0</v>
      </c>
      <c r="N37" s="125">
        <f t="shared" si="12"/>
        <v>0</v>
      </c>
      <c r="O37" s="125">
        <f t="shared" si="12"/>
        <v>0</v>
      </c>
      <c r="P37" s="125">
        <f t="shared" si="12"/>
        <v>153374100</v>
      </c>
      <c r="Q37" s="121"/>
    </row>
    <row r="38" spans="1:17" s="122" customFormat="1" ht="45" customHeight="1" x14ac:dyDescent="0.2">
      <c r="A38" s="23" t="s">
        <v>214</v>
      </c>
      <c r="B38" s="23" t="s">
        <v>215</v>
      </c>
      <c r="C38" s="23" t="s">
        <v>216</v>
      </c>
      <c r="D38" s="152" t="s">
        <v>217</v>
      </c>
      <c r="E38" s="125">
        <f>F38</f>
        <v>153374100</v>
      </c>
      <c r="F38" s="54">
        <f>143374100+10000000</f>
        <v>153374100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f>E38+J38</f>
        <v>153374100</v>
      </c>
      <c r="Q38" s="121"/>
    </row>
    <row r="39" spans="1:17" s="122" customFormat="1" ht="45" customHeight="1" x14ac:dyDescent="0.2">
      <c r="A39" s="23" t="s">
        <v>218</v>
      </c>
      <c r="B39" s="23" t="s">
        <v>219</v>
      </c>
      <c r="C39" s="23"/>
      <c r="D39" s="152" t="s">
        <v>225</v>
      </c>
      <c r="E39" s="125">
        <f>E40+E41</f>
        <v>279937</v>
      </c>
      <c r="F39" s="125">
        <f t="shared" ref="F39:P39" si="13">F40+F41</f>
        <v>279937</v>
      </c>
      <c r="G39" s="125">
        <f t="shared" si="13"/>
        <v>0</v>
      </c>
      <c r="H39" s="125">
        <f t="shared" si="13"/>
        <v>0</v>
      </c>
      <c r="I39" s="125">
        <f t="shared" si="13"/>
        <v>0</v>
      </c>
      <c r="J39" s="125">
        <f t="shared" si="13"/>
        <v>0</v>
      </c>
      <c r="K39" s="125">
        <f t="shared" si="13"/>
        <v>0</v>
      </c>
      <c r="L39" s="125">
        <f t="shared" si="13"/>
        <v>0</v>
      </c>
      <c r="M39" s="125">
        <f t="shared" si="13"/>
        <v>0</v>
      </c>
      <c r="N39" s="125">
        <f t="shared" si="13"/>
        <v>0</v>
      </c>
      <c r="O39" s="125">
        <f t="shared" si="13"/>
        <v>0</v>
      </c>
      <c r="P39" s="125">
        <f t="shared" si="13"/>
        <v>279937</v>
      </c>
      <c r="Q39" s="121"/>
    </row>
    <row r="40" spans="1:17" s="122" customFormat="1" ht="64.900000000000006" customHeight="1" x14ac:dyDescent="0.2">
      <c r="A40" s="23" t="s">
        <v>220</v>
      </c>
      <c r="B40" s="23" t="s">
        <v>221</v>
      </c>
      <c r="C40" s="23" t="s">
        <v>222</v>
      </c>
      <c r="D40" s="152" t="s">
        <v>226</v>
      </c>
      <c r="E40" s="125">
        <f>F40</f>
        <v>31397</v>
      </c>
      <c r="F40" s="54">
        <f>47060-15663</f>
        <v>31397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f>E40+J40</f>
        <v>31397</v>
      </c>
      <c r="Q40" s="121"/>
    </row>
    <row r="41" spans="1:17" s="122" customFormat="1" ht="64.900000000000006" customHeight="1" x14ac:dyDescent="0.2">
      <c r="A41" s="23" t="s">
        <v>223</v>
      </c>
      <c r="B41" s="23" t="s">
        <v>224</v>
      </c>
      <c r="C41" s="23" t="s">
        <v>216</v>
      </c>
      <c r="D41" s="152" t="s">
        <v>227</v>
      </c>
      <c r="E41" s="125">
        <f>F41</f>
        <v>248540</v>
      </c>
      <c r="F41" s="54">
        <v>248540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f>E41+J41</f>
        <v>248540</v>
      </c>
      <c r="Q41" s="121"/>
    </row>
    <row r="42" spans="1:17" ht="48" customHeight="1" x14ac:dyDescent="0.3">
      <c r="A42" s="23" t="s">
        <v>184</v>
      </c>
      <c r="B42" s="117" t="s">
        <v>144</v>
      </c>
      <c r="C42" s="23"/>
      <c r="D42" s="158" t="s">
        <v>245</v>
      </c>
      <c r="E42" s="54">
        <f>E43+E44+E45+E46+E47+E48+E49</f>
        <v>113719331</v>
      </c>
      <c r="F42" s="54">
        <f t="shared" ref="F42:O42" si="14">F43+F44+F45+F46+F47+F48+F49</f>
        <v>113719331</v>
      </c>
      <c r="G42" s="54">
        <f t="shared" si="14"/>
        <v>0</v>
      </c>
      <c r="H42" s="54">
        <f t="shared" si="14"/>
        <v>0</v>
      </c>
      <c r="I42" s="54">
        <f t="shared" si="14"/>
        <v>0</v>
      </c>
      <c r="J42" s="54">
        <f t="shared" si="14"/>
        <v>0</v>
      </c>
      <c r="K42" s="54">
        <f t="shared" si="14"/>
        <v>0</v>
      </c>
      <c r="L42" s="54">
        <f t="shared" si="14"/>
        <v>0</v>
      </c>
      <c r="M42" s="54">
        <f t="shared" si="14"/>
        <v>0</v>
      </c>
      <c r="N42" s="54">
        <f t="shared" si="14"/>
        <v>0</v>
      </c>
      <c r="O42" s="54">
        <f t="shared" si="14"/>
        <v>0</v>
      </c>
      <c r="P42" s="54">
        <f t="shared" ref="P42" si="15">P43+P44+P45+P46+P47+P48+P49+P50</f>
        <v>137179400</v>
      </c>
      <c r="Q42" s="54"/>
    </row>
    <row r="43" spans="1:17" ht="34.15" customHeight="1" x14ac:dyDescent="0.3">
      <c r="A43" s="23" t="s">
        <v>185</v>
      </c>
      <c r="B43" s="114" t="s">
        <v>116</v>
      </c>
      <c r="C43" s="156" t="s">
        <v>54</v>
      </c>
      <c r="D43" s="24" t="s">
        <v>122</v>
      </c>
      <c r="E43" s="157">
        <f>F43</f>
        <v>1067000</v>
      </c>
      <c r="F43" s="54">
        <v>1067000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f t="shared" si="2"/>
        <v>1067000</v>
      </c>
      <c r="Q43" s="58" t="s">
        <v>128</v>
      </c>
    </row>
    <row r="44" spans="1:17" ht="34.15" customHeight="1" x14ac:dyDescent="0.3">
      <c r="A44" s="23" t="s">
        <v>246</v>
      </c>
      <c r="B44" s="114" t="s">
        <v>253</v>
      </c>
      <c r="C44" s="156" t="s">
        <v>54</v>
      </c>
      <c r="D44" s="159" t="s">
        <v>127</v>
      </c>
      <c r="E44" s="157">
        <f t="shared" ref="E44:E55" si="16">F44</f>
        <v>165120</v>
      </c>
      <c r="F44" s="54">
        <v>165120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f t="shared" si="2"/>
        <v>165120</v>
      </c>
      <c r="Q44" s="58" t="s">
        <v>129</v>
      </c>
    </row>
    <row r="45" spans="1:17" ht="45" customHeight="1" x14ac:dyDescent="0.3">
      <c r="A45" s="23" t="s">
        <v>186</v>
      </c>
      <c r="B45" s="114" t="s">
        <v>117</v>
      </c>
      <c r="C45" s="156" t="s">
        <v>54</v>
      </c>
      <c r="D45" s="24" t="s">
        <v>123</v>
      </c>
      <c r="E45" s="157">
        <f t="shared" si="16"/>
        <v>60169301</v>
      </c>
      <c r="F45" s="54">
        <f>62804550-1980300-1124449+2045200-875700-700000</f>
        <v>60169301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f t="shared" si="2"/>
        <v>60169301</v>
      </c>
      <c r="Q45" s="58" t="s">
        <v>130</v>
      </c>
    </row>
    <row r="46" spans="1:17" ht="39" customHeight="1" x14ac:dyDescent="0.3">
      <c r="A46" s="23" t="s">
        <v>187</v>
      </c>
      <c r="B46" s="114" t="s">
        <v>118</v>
      </c>
      <c r="C46" s="156" t="s">
        <v>54</v>
      </c>
      <c r="D46" s="24" t="s">
        <v>124</v>
      </c>
      <c r="E46" s="157">
        <f t="shared" si="16"/>
        <v>7697700</v>
      </c>
      <c r="F46" s="54">
        <v>7697700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f t="shared" si="2"/>
        <v>7697700</v>
      </c>
      <c r="Q46" s="58" t="s">
        <v>131</v>
      </c>
    </row>
    <row r="47" spans="1:17" ht="34.15" customHeight="1" x14ac:dyDescent="0.3">
      <c r="A47" s="23" t="s">
        <v>188</v>
      </c>
      <c r="B47" s="114" t="s">
        <v>119</v>
      </c>
      <c r="C47" s="156" t="s">
        <v>54</v>
      </c>
      <c r="D47" s="24" t="s">
        <v>125</v>
      </c>
      <c r="E47" s="157">
        <f t="shared" si="16"/>
        <v>24435720</v>
      </c>
      <c r="F47" s="54">
        <v>24435720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f t="shared" si="2"/>
        <v>24435720</v>
      </c>
      <c r="Q47" s="57" t="s">
        <v>132</v>
      </c>
    </row>
    <row r="48" spans="1:17" ht="34.15" customHeight="1" x14ac:dyDescent="0.3">
      <c r="A48" s="23" t="s">
        <v>189</v>
      </c>
      <c r="B48" s="114" t="s">
        <v>120</v>
      </c>
      <c r="C48" s="156" t="s">
        <v>54</v>
      </c>
      <c r="D48" s="24" t="s">
        <v>126</v>
      </c>
      <c r="E48" s="157">
        <f t="shared" si="16"/>
        <v>524880</v>
      </c>
      <c r="F48" s="54">
        <v>524880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f t="shared" si="2"/>
        <v>524880</v>
      </c>
      <c r="Q48" s="57" t="s">
        <v>133</v>
      </c>
    </row>
    <row r="49" spans="1:17" ht="34.15" customHeight="1" x14ac:dyDescent="0.3">
      <c r="A49" s="23" t="s">
        <v>190</v>
      </c>
      <c r="B49" s="114" t="s">
        <v>121</v>
      </c>
      <c r="C49" s="156" t="s">
        <v>54</v>
      </c>
      <c r="D49" s="161" t="s">
        <v>252</v>
      </c>
      <c r="E49" s="157">
        <f t="shared" si="16"/>
        <v>19659610</v>
      </c>
      <c r="F49" s="54">
        <v>19659610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f t="shared" si="2"/>
        <v>19659610</v>
      </c>
      <c r="Q49" s="58" t="s">
        <v>134</v>
      </c>
    </row>
    <row r="50" spans="1:17" ht="157.9" customHeight="1" x14ac:dyDescent="0.3">
      <c r="A50" s="23" t="s">
        <v>191</v>
      </c>
      <c r="B50" s="114" t="s">
        <v>254</v>
      </c>
      <c r="C50" s="160"/>
      <c r="D50" s="24" t="s">
        <v>260</v>
      </c>
      <c r="E50" s="157">
        <f>E51+E52+E53+E54+E55</f>
        <v>23460069</v>
      </c>
      <c r="F50" s="125">
        <f t="shared" ref="F50:O50" si="17">F51+F52+F53+F54+F55</f>
        <v>23460069</v>
      </c>
      <c r="G50" s="125">
        <f t="shared" si="17"/>
        <v>0</v>
      </c>
      <c r="H50" s="125">
        <f t="shared" si="17"/>
        <v>0</v>
      </c>
      <c r="I50" s="125">
        <f t="shared" si="17"/>
        <v>0</v>
      </c>
      <c r="J50" s="125">
        <f t="shared" si="17"/>
        <v>0</v>
      </c>
      <c r="K50" s="125">
        <f t="shared" si="17"/>
        <v>0</v>
      </c>
      <c r="L50" s="125">
        <f t="shared" si="17"/>
        <v>0</v>
      </c>
      <c r="M50" s="125">
        <f t="shared" si="17"/>
        <v>0</v>
      </c>
      <c r="N50" s="125">
        <f t="shared" si="17"/>
        <v>0</v>
      </c>
      <c r="O50" s="125">
        <f t="shared" si="17"/>
        <v>0</v>
      </c>
      <c r="P50" s="54">
        <f t="shared" si="2"/>
        <v>23460069</v>
      </c>
      <c r="Q50" s="121">
        <v>91300</v>
      </c>
    </row>
    <row r="51" spans="1:17" ht="45" customHeight="1" x14ac:dyDescent="0.3">
      <c r="A51" s="23" t="s">
        <v>247</v>
      </c>
      <c r="B51" s="114" t="s">
        <v>255</v>
      </c>
      <c r="C51" s="160">
        <v>1010</v>
      </c>
      <c r="D51" s="24" t="s">
        <v>261</v>
      </c>
      <c r="E51" s="157">
        <f t="shared" si="16"/>
        <v>15971245</v>
      </c>
      <c r="F51" s="54">
        <f>14878000+833245+260000</f>
        <v>15971245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f t="shared" si="2"/>
        <v>15971245</v>
      </c>
      <c r="Q51" s="121">
        <v>90413</v>
      </c>
    </row>
    <row r="52" spans="1:17" ht="62.45" customHeight="1" x14ac:dyDescent="0.3">
      <c r="A52" s="23" t="s">
        <v>248</v>
      </c>
      <c r="B52" s="114" t="s">
        <v>256</v>
      </c>
      <c r="C52" s="160">
        <v>1010</v>
      </c>
      <c r="D52" s="24" t="s">
        <v>262</v>
      </c>
      <c r="E52" s="157">
        <f t="shared" si="16"/>
        <v>4552564</v>
      </c>
      <c r="F52" s="54">
        <f>3821360+291204+440000</f>
        <v>4552564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f t="shared" si="2"/>
        <v>4552564</v>
      </c>
      <c r="Q52" s="121"/>
    </row>
    <row r="53" spans="1:17" ht="58.9" customHeight="1" x14ac:dyDescent="0.3">
      <c r="A53" s="23" t="s">
        <v>249</v>
      </c>
      <c r="B53" s="114" t="s">
        <v>257</v>
      </c>
      <c r="C53" s="160">
        <v>1010</v>
      </c>
      <c r="D53" s="24" t="s">
        <v>263</v>
      </c>
      <c r="E53" s="157">
        <f t="shared" si="16"/>
        <v>2094400</v>
      </c>
      <c r="F53" s="54">
        <v>2094400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f t="shared" si="2"/>
        <v>2094400</v>
      </c>
      <c r="Q53" s="121"/>
    </row>
    <row r="54" spans="1:17" ht="67.900000000000006" customHeight="1" x14ac:dyDescent="0.3">
      <c r="A54" s="23" t="s">
        <v>250</v>
      </c>
      <c r="B54" s="114" t="s">
        <v>258</v>
      </c>
      <c r="C54" s="160">
        <v>1040</v>
      </c>
      <c r="D54" s="24" t="s">
        <v>264</v>
      </c>
      <c r="E54" s="157">
        <f t="shared" si="16"/>
        <v>825100</v>
      </c>
      <c r="F54" s="54">
        <v>825100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f t="shared" si="2"/>
        <v>825100</v>
      </c>
      <c r="Q54" s="121"/>
    </row>
    <row r="55" spans="1:17" ht="65.45" customHeight="1" x14ac:dyDescent="0.3">
      <c r="A55" s="23" t="s">
        <v>251</v>
      </c>
      <c r="B55" s="114" t="s">
        <v>259</v>
      </c>
      <c r="C55" s="160">
        <v>1010</v>
      </c>
      <c r="D55" s="24" t="s">
        <v>265</v>
      </c>
      <c r="E55" s="157">
        <f t="shared" si="16"/>
        <v>16760</v>
      </c>
      <c r="F55" s="54">
        <v>16760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f t="shared" si="2"/>
        <v>16760</v>
      </c>
      <c r="Q55" s="121"/>
    </row>
    <row r="56" spans="1:17" ht="64.900000000000006" customHeight="1" x14ac:dyDescent="0.3">
      <c r="A56" s="23" t="s">
        <v>192</v>
      </c>
      <c r="B56" s="76">
        <v>3100</v>
      </c>
      <c r="C56" s="84"/>
      <c r="D56" s="162" t="s">
        <v>272</v>
      </c>
      <c r="E56" s="54">
        <f>E57</f>
        <v>7939950</v>
      </c>
      <c r="F56" s="54">
        <f t="shared" ref="F56:O56" si="18">F57</f>
        <v>7939950</v>
      </c>
      <c r="G56" s="54">
        <f t="shared" si="18"/>
        <v>5967935</v>
      </c>
      <c r="H56" s="54">
        <f t="shared" si="18"/>
        <v>313560</v>
      </c>
      <c r="I56" s="54">
        <f t="shared" si="18"/>
        <v>0</v>
      </c>
      <c r="J56" s="54">
        <f t="shared" si="18"/>
        <v>161200</v>
      </c>
      <c r="K56" s="54">
        <f t="shared" si="18"/>
        <v>161200</v>
      </c>
      <c r="L56" s="54">
        <f t="shared" si="18"/>
        <v>127455</v>
      </c>
      <c r="M56" s="54">
        <f t="shared" si="18"/>
        <v>4255</v>
      </c>
      <c r="N56" s="54">
        <f t="shared" si="18"/>
        <v>0</v>
      </c>
      <c r="O56" s="54">
        <f t="shared" si="18"/>
        <v>0</v>
      </c>
      <c r="P56" s="54">
        <f t="shared" si="2"/>
        <v>8101150</v>
      </c>
      <c r="Q56" s="54"/>
    </row>
    <row r="57" spans="1:17" ht="64.900000000000006" customHeight="1" x14ac:dyDescent="0.3">
      <c r="A57" s="23" t="s">
        <v>193</v>
      </c>
      <c r="B57" s="23" t="s">
        <v>135</v>
      </c>
      <c r="C57" s="23" t="s">
        <v>57</v>
      </c>
      <c r="D57" s="24" t="s">
        <v>136</v>
      </c>
      <c r="E57" s="54">
        <f>F57</f>
        <v>7939950</v>
      </c>
      <c r="F57" s="54">
        <f>7936450+3500</f>
        <v>7939950</v>
      </c>
      <c r="G57" s="54">
        <v>5967935</v>
      </c>
      <c r="H57" s="54">
        <v>313560</v>
      </c>
      <c r="I57" s="54">
        <v>0</v>
      </c>
      <c r="J57" s="54">
        <f>K57+N57</f>
        <v>161200</v>
      </c>
      <c r="K57" s="54">
        <v>161200</v>
      </c>
      <c r="L57" s="54">
        <v>127455</v>
      </c>
      <c r="M57" s="54">
        <v>4255</v>
      </c>
      <c r="N57" s="54">
        <f>O57</f>
        <v>0</v>
      </c>
      <c r="O57" s="54">
        <f>49000-49000</f>
        <v>0</v>
      </c>
      <c r="P57" s="54">
        <f t="shared" si="2"/>
        <v>8101150</v>
      </c>
      <c r="Q57" s="121">
        <v>91204</v>
      </c>
    </row>
    <row r="58" spans="1:17" ht="79.150000000000006" customHeight="1" x14ac:dyDescent="0.3">
      <c r="A58" s="23" t="s">
        <v>194</v>
      </c>
      <c r="B58" s="23" t="s">
        <v>195</v>
      </c>
      <c r="C58" s="23" t="s">
        <v>56</v>
      </c>
      <c r="D58" s="24" t="s">
        <v>266</v>
      </c>
      <c r="E58" s="54">
        <f>F58</f>
        <v>338650</v>
      </c>
      <c r="F58" s="54">
        <f>303650+25000+10000</f>
        <v>338650</v>
      </c>
      <c r="G58" s="54">
        <v>0</v>
      </c>
      <c r="H58" s="54">
        <v>0</v>
      </c>
      <c r="I58" s="54">
        <v>0</v>
      </c>
      <c r="J58" s="54">
        <f t="shared" ref="J58:J65" si="19">K58+N58</f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f t="shared" si="2"/>
        <v>338650</v>
      </c>
      <c r="Q58" s="54"/>
    </row>
    <row r="59" spans="1:17" ht="62.45" customHeight="1" x14ac:dyDescent="0.3">
      <c r="A59" s="23" t="s">
        <v>279</v>
      </c>
      <c r="B59" s="23" t="s">
        <v>281</v>
      </c>
      <c r="C59" s="23"/>
      <c r="D59" s="24" t="s">
        <v>283</v>
      </c>
      <c r="E59" s="54">
        <f t="shared" ref="E59:E60" si="20">F59</f>
        <v>0</v>
      </c>
      <c r="F59" s="54">
        <f>F60</f>
        <v>0</v>
      </c>
      <c r="G59" s="54">
        <f t="shared" ref="G59:O59" si="21">G60</f>
        <v>0</v>
      </c>
      <c r="H59" s="54">
        <f t="shared" si="21"/>
        <v>0</v>
      </c>
      <c r="I59" s="54">
        <f t="shared" si="21"/>
        <v>0</v>
      </c>
      <c r="J59" s="54">
        <f t="shared" si="19"/>
        <v>1408926.87</v>
      </c>
      <c r="K59" s="54">
        <f t="shared" si="21"/>
        <v>0</v>
      </c>
      <c r="L59" s="54">
        <f t="shared" si="21"/>
        <v>0</v>
      </c>
      <c r="M59" s="54">
        <f t="shared" si="21"/>
        <v>0</v>
      </c>
      <c r="N59" s="54">
        <f t="shared" si="21"/>
        <v>1408926.87</v>
      </c>
      <c r="O59" s="54">
        <f t="shared" si="21"/>
        <v>1408926.87</v>
      </c>
      <c r="P59" s="54">
        <f t="shared" si="2"/>
        <v>1408926.87</v>
      </c>
      <c r="Q59" s="54"/>
    </row>
    <row r="60" spans="1:17" ht="220.15" customHeight="1" x14ac:dyDescent="0.3">
      <c r="A60" s="23" t="s">
        <v>280</v>
      </c>
      <c r="B60" s="23" t="s">
        <v>282</v>
      </c>
      <c r="C60" s="23" t="s">
        <v>216</v>
      </c>
      <c r="D60" s="24" t="s">
        <v>284</v>
      </c>
      <c r="E60" s="54">
        <f t="shared" si="20"/>
        <v>0</v>
      </c>
      <c r="F60" s="54">
        <v>0</v>
      </c>
      <c r="G60" s="54">
        <v>0</v>
      </c>
      <c r="H60" s="54">
        <v>0</v>
      </c>
      <c r="I60" s="54">
        <v>0</v>
      </c>
      <c r="J60" s="54">
        <f t="shared" si="19"/>
        <v>1408926.87</v>
      </c>
      <c r="K60" s="54">
        <v>0</v>
      </c>
      <c r="L60" s="54">
        <v>0</v>
      </c>
      <c r="M60" s="54">
        <v>0</v>
      </c>
      <c r="N60" s="54">
        <f>O60</f>
        <v>1408926.87</v>
      </c>
      <c r="O60" s="54">
        <v>1408926.87</v>
      </c>
      <c r="P60" s="54">
        <f t="shared" si="2"/>
        <v>1408926.87</v>
      </c>
      <c r="Q60" s="54"/>
    </row>
    <row r="61" spans="1:17" ht="168" customHeight="1" x14ac:dyDescent="0.3">
      <c r="A61" s="23" t="s">
        <v>196</v>
      </c>
      <c r="B61" s="118" t="s">
        <v>164</v>
      </c>
      <c r="C61" s="23" t="s">
        <v>54</v>
      </c>
      <c r="D61" s="24" t="s">
        <v>267</v>
      </c>
      <c r="E61" s="54">
        <f>F61</f>
        <v>2272000</v>
      </c>
      <c r="F61" s="54">
        <v>2272000</v>
      </c>
      <c r="G61" s="54">
        <v>0</v>
      </c>
      <c r="H61" s="54">
        <v>0</v>
      </c>
      <c r="I61" s="54">
        <v>0</v>
      </c>
      <c r="J61" s="54">
        <f t="shared" si="19"/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f>E61+J61</f>
        <v>2272000</v>
      </c>
      <c r="Q61" s="121"/>
    </row>
    <row r="62" spans="1:17" ht="34.15" customHeight="1" x14ac:dyDescent="0.3">
      <c r="A62" s="23" t="s">
        <v>268</v>
      </c>
      <c r="B62" s="76">
        <v>3240</v>
      </c>
      <c r="C62" s="76"/>
      <c r="D62" s="24" t="s">
        <v>165</v>
      </c>
      <c r="E62" s="54">
        <f>E63</f>
        <v>470705</v>
      </c>
      <c r="F62" s="54">
        <f t="shared" ref="F62:O62" si="22">F63</f>
        <v>470705</v>
      </c>
      <c r="G62" s="54">
        <f t="shared" si="22"/>
        <v>0</v>
      </c>
      <c r="H62" s="54">
        <f t="shared" si="22"/>
        <v>0</v>
      </c>
      <c r="I62" s="54">
        <f t="shared" si="22"/>
        <v>0</v>
      </c>
      <c r="J62" s="54">
        <f t="shared" si="19"/>
        <v>0</v>
      </c>
      <c r="K62" s="54">
        <f t="shared" si="22"/>
        <v>0</v>
      </c>
      <c r="L62" s="54">
        <f t="shared" si="22"/>
        <v>0</v>
      </c>
      <c r="M62" s="54">
        <f t="shared" si="22"/>
        <v>0</v>
      </c>
      <c r="N62" s="54">
        <f t="shared" si="22"/>
        <v>0</v>
      </c>
      <c r="O62" s="54">
        <f t="shared" si="22"/>
        <v>0</v>
      </c>
      <c r="P62" s="54">
        <f t="shared" si="2"/>
        <v>470705</v>
      </c>
      <c r="Q62" s="121">
        <v>90412</v>
      </c>
    </row>
    <row r="63" spans="1:17" ht="36.6" customHeight="1" x14ac:dyDescent="0.3">
      <c r="A63" s="23" t="s">
        <v>269</v>
      </c>
      <c r="B63" s="76">
        <v>3242</v>
      </c>
      <c r="C63" s="76">
        <v>1090</v>
      </c>
      <c r="D63" s="24" t="s">
        <v>241</v>
      </c>
      <c r="E63" s="54">
        <f>F63</f>
        <v>470705</v>
      </c>
      <c r="F63" s="54">
        <v>470705</v>
      </c>
      <c r="G63" s="54">
        <v>0</v>
      </c>
      <c r="H63" s="54">
        <v>0</v>
      </c>
      <c r="I63" s="54">
        <v>0</v>
      </c>
      <c r="J63" s="54">
        <f t="shared" si="19"/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f t="shared" si="2"/>
        <v>470705</v>
      </c>
      <c r="Q63" s="121"/>
    </row>
    <row r="64" spans="1:17" ht="34.15" customHeight="1" x14ac:dyDescent="0.3">
      <c r="A64" s="118" t="s">
        <v>275</v>
      </c>
      <c r="B64" s="76">
        <v>7360</v>
      </c>
      <c r="C64" s="76"/>
      <c r="D64" s="171" t="s">
        <v>277</v>
      </c>
      <c r="E64" s="54">
        <f t="shared" ref="E64:E65" si="23">F64</f>
        <v>0</v>
      </c>
      <c r="F64" s="54">
        <f>F65</f>
        <v>0</v>
      </c>
      <c r="G64" s="54">
        <f t="shared" ref="G64:O64" si="24">G65</f>
        <v>0</v>
      </c>
      <c r="H64" s="54">
        <f t="shared" si="24"/>
        <v>0</v>
      </c>
      <c r="I64" s="54">
        <f t="shared" si="24"/>
        <v>0</v>
      </c>
      <c r="J64" s="54">
        <f t="shared" si="19"/>
        <v>93901</v>
      </c>
      <c r="K64" s="54">
        <f t="shared" si="24"/>
        <v>0</v>
      </c>
      <c r="L64" s="54">
        <f t="shared" si="24"/>
        <v>0</v>
      </c>
      <c r="M64" s="54">
        <f t="shared" si="24"/>
        <v>0</v>
      </c>
      <c r="N64" s="54">
        <f t="shared" si="24"/>
        <v>93901</v>
      </c>
      <c r="O64" s="54">
        <f t="shared" si="24"/>
        <v>93901</v>
      </c>
      <c r="P64" s="54">
        <f t="shared" si="2"/>
        <v>93901</v>
      </c>
      <c r="Q64" s="121"/>
    </row>
    <row r="65" spans="1:17" ht="39.6" customHeight="1" x14ac:dyDescent="0.3">
      <c r="A65" s="118" t="s">
        <v>276</v>
      </c>
      <c r="B65" s="76">
        <v>7363</v>
      </c>
      <c r="C65" s="76">
        <v>7363</v>
      </c>
      <c r="D65" s="59" t="s">
        <v>278</v>
      </c>
      <c r="E65" s="54">
        <f t="shared" si="23"/>
        <v>0</v>
      </c>
      <c r="F65" s="54">
        <v>0</v>
      </c>
      <c r="G65" s="54">
        <v>0</v>
      </c>
      <c r="H65" s="54">
        <v>0</v>
      </c>
      <c r="I65" s="54">
        <v>0</v>
      </c>
      <c r="J65" s="54">
        <f t="shared" si="19"/>
        <v>93901</v>
      </c>
      <c r="K65" s="54">
        <v>0</v>
      </c>
      <c r="L65" s="54">
        <v>0</v>
      </c>
      <c r="M65" s="54">
        <v>0</v>
      </c>
      <c r="N65" s="54">
        <f>O65</f>
        <v>93901</v>
      </c>
      <c r="O65" s="54">
        <f>44901+49000</f>
        <v>93901</v>
      </c>
      <c r="P65" s="54">
        <f t="shared" si="2"/>
        <v>93901</v>
      </c>
      <c r="Q65" s="121"/>
    </row>
    <row r="66" spans="1:17" ht="34.15" customHeight="1" x14ac:dyDescent="0.3">
      <c r="A66" s="23"/>
      <c r="B66" s="119"/>
      <c r="C66" s="23"/>
      <c r="D66" s="61" t="s">
        <v>49</v>
      </c>
      <c r="E66" s="54">
        <f t="shared" ref="E66:P66" si="25">E14+E35</f>
        <v>331118821.60000002</v>
      </c>
      <c r="F66" s="54">
        <f t="shared" si="25"/>
        <v>331118821.60000002</v>
      </c>
      <c r="G66" s="54">
        <f t="shared" si="25"/>
        <v>25040440</v>
      </c>
      <c r="H66" s="54">
        <f t="shared" si="25"/>
        <v>983273</v>
      </c>
      <c r="I66" s="54">
        <f t="shared" si="25"/>
        <v>0</v>
      </c>
      <c r="J66" s="54">
        <f t="shared" si="25"/>
        <v>3744892.27</v>
      </c>
      <c r="K66" s="54">
        <f t="shared" si="25"/>
        <v>163760</v>
      </c>
      <c r="L66" s="54">
        <f t="shared" si="25"/>
        <v>127455</v>
      </c>
      <c r="M66" s="54">
        <f t="shared" si="25"/>
        <v>4255</v>
      </c>
      <c r="N66" s="54">
        <f t="shared" si="25"/>
        <v>3581132.27</v>
      </c>
      <c r="O66" s="54">
        <f t="shared" si="25"/>
        <v>3581132.27</v>
      </c>
      <c r="P66" s="54">
        <f t="shared" si="25"/>
        <v>334863713.87</v>
      </c>
      <c r="Q66" s="54"/>
    </row>
    <row r="67" spans="1:17" x14ac:dyDescent="0.3">
      <c r="A67" s="113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9" spans="1:17" ht="19.149999999999999" customHeight="1" x14ac:dyDescent="0.3"/>
    <row r="70" spans="1:17" s="143" customFormat="1" ht="26.25" x14ac:dyDescent="0.4">
      <c r="A70" s="141"/>
      <c r="B70" s="141"/>
      <c r="C70" s="142"/>
    </row>
    <row r="71" spans="1:17" x14ac:dyDescent="0.3">
      <c r="A71" s="113"/>
    </row>
    <row r="72" spans="1:17" x14ac:dyDescent="0.3">
      <c r="A72" s="113"/>
    </row>
    <row r="73" spans="1:17" x14ac:dyDescent="0.3">
      <c r="A73" s="113"/>
    </row>
    <row r="74" spans="1:17" x14ac:dyDescent="0.3">
      <c r="A74" s="113"/>
    </row>
    <row r="75" spans="1:17" x14ac:dyDescent="0.3">
      <c r="A75" s="113"/>
    </row>
    <row r="76" spans="1:17" x14ac:dyDescent="0.3">
      <c r="A76" s="113"/>
    </row>
    <row r="77" spans="1:17" x14ac:dyDescent="0.3">
      <c r="A77" s="113"/>
    </row>
    <row r="78" spans="1:17" x14ac:dyDescent="0.3">
      <c r="A78" s="113"/>
    </row>
    <row r="79" spans="1:17" x14ac:dyDescent="0.3">
      <c r="A79" s="113"/>
    </row>
    <row r="80" spans="1:17" x14ac:dyDescent="0.3">
      <c r="A80" s="113"/>
    </row>
    <row r="81" spans="1:1" x14ac:dyDescent="0.3">
      <c r="A81" s="113"/>
    </row>
    <row r="82" spans="1:1" x14ac:dyDescent="0.3">
      <c r="A82" s="113"/>
    </row>
    <row r="83" spans="1:1" x14ac:dyDescent="0.3">
      <c r="A83" s="113"/>
    </row>
    <row r="84" spans="1:1" x14ac:dyDescent="0.3">
      <c r="A84" s="113"/>
    </row>
    <row r="85" spans="1:1" x14ac:dyDescent="0.3">
      <c r="A85" s="113"/>
    </row>
    <row r="86" spans="1:1" x14ac:dyDescent="0.3">
      <c r="A86" s="113"/>
    </row>
    <row r="87" spans="1:1" x14ac:dyDescent="0.3">
      <c r="A87" s="113"/>
    </row>
    <row r="88" spans="1:1" x14ac:dyDescent="0.3">
      <c r="A88" s="113"/>
    </row>
    <row r="89" spans="1:1" x14ac:dyDescent="0.3">
      <c r="A89" s="113"/>
    </row>
    <row r="90" spans="1:1" x14ac:dyDescent="0.3">
      <c r="A90" s="113"/>
    </row>
    <row r="91" spans="1:1" x14ac:dyDescent="0.3">
      <c r="A91" s="113"/>
    </row>
    <row r="92" spans="1:1" x14ac:dyDescent="0.3">
      <c r="A92" s="113"/>
    </row>
    <row r="93" spans="1:1" x14ac:dyDescent="0.3">
      <c r="A93" s="113"/>
    </row>
    <row r="94" spans="1:1" x14ac:dyDescent="0.3">
      <c r="A94" s="113"/>
    </row>
    <row r="95" spans="1:1" x14ac:dyDescent="0.3">
      <c r="A95" s="113"/>
    </row>
    <row r="96" spans="1:1" x14ac:dyDescent="0.3">
      <c r="A96" s="113"/>
    </row>
    <row r="97" spans="1:1" x14ac:dyDescent="0.3">
      <c r="A97" s="113"/>
    </row>
    <row r="98" spans="1:1" x14ac:dyDescent="0.3">
      <c r="A98" s="113"/>
    </row>
    <row r="99" spans="1:1" x14ac:dyDescent="0.3">
      <c r="A99" s="113"/>
    </row>
    <row r="100" spans="1:1" x14ac:dyDescent="0.3">
      <c r="A100" s="113"/>
    </row>
    <row r="101" spans="1:1" x14ac:dyDescent="0.3">
      <c r="A101" s="113"/>
    </row>
    <row r="102" spans="1:1" x14ac:dyDescent="0.3">
      <c r="A102" s="113"/>
    </row>
    <row r="103" spans="1:1" x14ac:dyDescent="0.3">
      <c r="A103" s="113"/>
    </row>
    <row r="104" spans="1:1" x14ac:dyDescent="0.3">
      <c r="A104" s="113"/>
    </row>
    <row r="105" spans="1:1" x14ac:dyDescent="0.3">
      <c r="A105" s="113"/>
    </row>
    <row r="106" spans="1:1" x14ac:dyDescent="0.3">
      <c r="A106" s="113"/>
    </row>
    <row r="107" spans="1:1" x14ac:dyDescent="0.3">
      <c r="A107" s="113"/>
    </row>
    <row r="108" spans="1:1" x14ac:dyDescent="0.3">
      <c r="A108" s="113"/>
    </row>
    <row r="109" spans="1:1" x14ac:dyDescent="0.3">
      <c r="A109" s="113"/>
    </row>
    <row r="110" spans="1:1" x14ac:dyDescent="0.3">
      <c r="A110" s="113"/>
    </row>
    <row r="111" spans="1:1" x14ac:dyDescent="0.3">
      <c r="A111" s="113"/>
    </row>
    <row r="112" spans="1:1" x14ac:dyDescent="0.3">
      <c r="A112" s="113"/>
    </row>
    <row r="113" spans="1:1" x14ac:dyDescent="0.3">
      <c r="A113" s="113"/>
    </row>
    <row r="114" spans="1:1" x14ac:dyDescent="0.3">
      <c r="A114" s="113"/>
    </row>
    <row r="115" spans="1:1" x14ac:dyDescent="0.3">
      <c r="A115" s="113"/>
    </row>
    <row r="116" spans="1:1" x14ac:dyDescent="0.3">
      <c r="A116" s="113"/>
    </row>
    <row r="117" spans="1:1" x14ac:dyDescent="0.3">
      <c r="A117" s="113"/>
    </row>
    <row r="118" spans="1:1" x14ac:dyDescent="0.3">
      <c r="A118" s="113"/>
    </row>
    <row r="119" spans="1:1" x14ac:dyDescent="0.3">
      <c r="A119" s="113"/>
    </row>
    <row r="120" spans="1:1" x14ac:dyDescent="0.3">
      <c r="A120" s="113"/>
    </row>
    <row r="121" spans="1:1" x14ac:dyDescent="0.3">
      <c r="A121" s="113"/>
    </row>
    <row r="122" spans="1:1" x14ac:dyDescent="0.3">
      <c r="A122" s="113"/>
    </row>
    <row r="123" spans="1:1" x14ac:dyDescent="0.3">
      <c r="A123" s="113"/>
    </row>
    <row r="124" spans="1:1" x14ac:dyDescent="0.3">
      <c r="A124" s="113"/>
    </row>
    <row r="125" spans="1:1" x14ac:dyDescent="0.3">
      <c r="A125" s="113"/>
    </row>
    <row r="126" spans="1:1" x14ac:dyDescent="0.3">
      <c r="A126" s="113"/>
    </row>
    <row r="127" spans="1:1" x14ac:dyDescent="0.3">
      <c r="A127" s="113"/>
    </row>
    <row r="128" spans="1:1" x14ac:dyDescent="0.3">
      <c r="A128" s="113"/>
    </row>
    <row r="129" spans="1:1" x14ac:dyDescent="0.3">
      <c r="A129" s="113"/>
    </row>
    <row r="130" spans="1:1" x14ac:dyDescent="0.3">
      <c r="A130" s="113"/>
    </row>
    <row r="131" spans="1:1" x14ac:dyDescent="0.3">
      <c r="A131" s="113"/>
    </row>
    <row r="132" spans="1:1" x14ac:dyDescent="0.3">
      <c r="A132" s="113"/>
    </row>
    <row r="133" spans="1:1" x14ac:dyDescent="0.3">
      <c r="A133" s="113"/>
    </row>
    <row r="134" spans="1:1" x14ac:dyDescent="0.3">
      <c r="A134" s="113"/>
    </row>
    <row r="135" spans="1:1" x14ac:dyDescent="0.3">
      <c r="A135" s="113"/>
    </row>
    <row r="136" spans="1:1" x14ac:dyDescent="0.3">
      <c r="A136" s="113"/>
    </row>
    <row r="137" spans="1:1" x14ac:dyDescent="0.3">
      <c r="A137" s="113"/>
    </row>
    <row r="138" spans="1:1" x14ac:dyDescent="0.3">
      <c r="A138" s="113"/>
    </row>
    <row r="139" spans="1:1" x14ac:dyDescent="0.3">
      <c r="A139" s="113"/>
    </row>
    <row r="140" spans="1:1" x14ac:dyDescent="0.3">
      <c r="A140" s="113"/>
    </row>
    <row r="141" spans="1:1" x14ac:dyDescent="0.3">
      <c r="A141" s="113"/>
    </row>
    <row r="142" spans="1:1" x14ac:dyDescent="0.3">
      <c r="A142" s="113"/>
    </row>
    <row r="143" spans="1:1" x14ac:dyDescent="0.3">
      <c r="A143" s="113"/>
    </row>
    <row r="144" spans="1:1" x14ac:dyDescent="0.3">
      <c r="A144" s="113"/>
    </row>
    <row r="145" spans="1:1" x14ac:dyDescent="0.3">
      <c r="A145" s="113"/>
    </row>
    <row r="146" spans="1:1" x14ac:dyDescent="0.3">
      <c r="A146" s="113"/>
    </row>
    <row r="147" spans="1:1" x14ac:dyDescent="0.3">
      <c r="A147" s="113"/>
    </row>
    <row r="148" spans="1:1" x14ac:dyDescent="0.3">
      <c r="A148" s="113"/>
    </row>
    <row r="149" spans="1:1" x14ac:dyDescent="0.3">
      <c r="A149" s="113"/>
    </row>
    <row r="150" spans="1:1" x14ac:dyDescent="0.3">
      <c r="A150" s="113"/>
    </row>
    <row r="151" spans="1:1" x14ac:dyDescent="0.3">
      <c r="A151" s="113"/>
    </row>
    <row r="152" spans="1:1" x14ac:dyDescent="0.3">
      <c r="A152" s="113"/>
    </row>
    <row r="153" spans="1:1" x14ac:dyDescent="0.3">
      <c r="A153" s="113"/>
    </row>
    <row r="154" spans="1:1" x14ac:dyDescent="0.3">
      <c r="A154" s="113"/>
    </row>
    <row r="155" spans="1:1" x14ac:dyDescent="0.3">
      <c r="A155" s="113"/>
    </row>
    <row r="156" spans="1:1" x14ac:dyDescent="0.3">
      <c r="A156" s="113"/>
    </row>
    <row r="157" spans="1:1" x14ac:dyDescent="0.3">
      <c r="A157" s="113"/>
    </row>
    <row r="158" spans="1:1" x14ac:dyDescent="0.3">
      <c r="A158" s="113"/>
    </row>
    <row r="159" spans="1:1" x14ac:dyDescent="0.3">
      <c r="A159" s="113"/>
    </row>
    <row r="160" spans="1:1" x14ac:dyDescent="0.3">
      <c r="A160" s="113"/>
    </row>
    <row r="161" spans="1:1" x14ac:dyDescent="0.3">
      <c r="A161" s="113"/>
    </row>
  </sheetData>
  <mergeCells count="21">
    <mergeCell ref="N11:N12"/>
    <mergeCell ref="I11:I12"/>
    <mergeCell ref="D10:D12"/>
    <mergeCell ref="E10:I10"/>
    <mergeCell ref="J10:O10"/>
    <mergeCell ref="Q11:Q12"/>
    <mergeCell ref="N3:P3"/>
    <mergeCell ref="N4:P4"/>
    <mergeCell ref="N1:P1"/>
    <mergeCell ref="A7:P7"/>
    <mergeCell ref="A10:A12"/>
    <mergeCell ref="B10:B12"/>
    <mergeCell ref="C10:C12"/>
    <mergeCell ref="N2:Q2"/>
    <mergeCell ref="E11:E12"/>
    <mergeCell ref="P10:P12"/>
    <mergeCell ref="F11:F12"/>
    <mergeCell ref="G11:H11"/>
    <mergeCell ref="J11:J12"/>
    <mergeCell ref="K11:K12"/>
    <mergeCell ref="L11:M11"/>
  </mergeCells>
  <phoneticPr fontId="2" type="noConversion"/>
  <pageMargins left="0.78740157480314965" right="0.78740157480314965" top="1.1811023622047245" bottom="0.39370078740157483" header="0.51181102362204722" footer="0.51181102362204722"/>
  <pageSetup paperSize="9" scale="39" orientation="landscape" verticalDpi="0" r:id="rId1"/>
  <headerFooter differentFirst="1" alignWithMargins="0">
    <oddHeader xml:space="preserve">&amp;C&amp;"Times New Roman,обычный"&amp;18 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="60" zoomScaleNormal="51" workbookViewId="0">
      <selection activeCell="G5" sqref="G5"/>
    </sheetView>
  </sheetViews>
  <sheetFormatPr defaultColWidth="9.140625" defaultRowHeight="18.75" x14ac:dyDescent="0.3"/>
  <cols>
    <col min="1" max="1" width="17.28515625" style="3" customWidth="1"/>
    <col min="2" max="2" width="19.140625" style="3" customWidth="1"/>
    <col min="3" max="3" width="16.5703125" style="3" customWidth="1"/>
    <col min="4" max="4" width="106.42578125" style="3" customWidth="1"/>
    <col min="5" max="5" width="26.140625" style="3" customWidth="1"/>
    <col min="6" max="6" width="17.5703125" style="3" customWidth="1"/>
    <col min="7" max="7" width="16" style="3" customWidth="1"/>
    <col min="8" max="8" width="18.42578125" style="3" customWidth="1"/>
    <col min="9" max="9" width="20" style="3" customWidth="1"/>
    <col min="10" max="16384" width="9.140625" style="3"/>
  </cols>
  <sheetData>
    <row r="1" spans="1:9" s="31" customFormat="1" ht="25.5" customHeight="1" x14ac:dyDescent="0.35">
      <c r="F1" s="39"/>
      <c r="G1" s="195" t="s">
        <v>97</v>
      </c>
      <c r="H1" s="195"/>
      <c r="I1" s="195"/>
    </row>
    <row r="2" spans="1:9" s="31" customFormat="1" ht="26.1" customHeight="1" x14ac:dyDescent="0.35">
      <c r="G2" s="194" t="s">
        <v>26</v>
      </c>
      <c r="H2" s="194"/>
      <c r="I2" s="194"/>
    </row>
    <row r="3" spans="1:9" s="31" customFormat="1" ht="26.1" customHeight="1" x14ac:dyDescent="0.35">
      <c r="G3" s="94" t="s">
        <v>101</v>
      </c>
      <c r="H3" s="94"/>
      <c r="I3" s="94"/>
    </row>
    <row r="4" spans="1:9" s="31" customFormat="1" ht="26.1" customHeight="1" x14ac:dyDescent="0.35">
      <c r="F4" s="40"/>
      <c r="G4" s="193" t="s">
        <v>293</v>
      </c>
      <c r="H4" s="193"/>
      <c r="I4" s="193"/>
    </row>
    <row r="5" spans="1:9" ht="32.25" customHeight="1" x14ac:dyDescent="0.3"/>
    <row r="6" spans="1:9" s="85" customFormat="1" ht="28.9" customHeight="1" x14ac:dyDescent="0.35">
      <c r="A6" s="192" t="s">
        <v>102</v>
      </c>
      <c r="B6" s="192"/>
      <c r="C6" s="192"/>
      <c r="D6" s="192"/>
      <c r="E6" s="192"/>
      <c r="F6" s="192"/>
      <c r="G6" s="192"/>
      <c r="H6" s="192"/>
      <c r="I6" s="192"/>
    </row>
    <row r="7" spans="1:9" s="85" customFormat="1" ht="28.9" customHeight="1" x14ac:dyDescent="0.35">
      <c r="A7" s="192" t="s">
        <v>197</v>
      </c>
      <c r="B7" s="192"/>
      <c r="C7" s="192"/>
      <c r="D7" s="192"/>
      <c r="E7" s="192"/>
      <c r="F7" s="192"/>
      <c r="G7" s="192"/>
      <c r="H7" s="192"/>
      <c r="I7" s="192"/>
    </row>
    <row r="8" spans="1:9" s="71" customFormat="1" ht="24.75" customHeight="1" x14ac:dyDescent="0.3">
      <c r="A8" s="66"/>
      <c r="B8" s="72"/>
      <c r="C8" s="72"/>
      <c r="D8" s="72"/>
      <c r="E8" s="73"/>
      <c r="F8" s="73"/>
      <c r="G8" s="67"/>
      <c r="H8" s="73"/>
      <c r="I8" s="74" t="s">
        <v>29</v>
      </c>
    </row>
    <row r="9" spans="1:9" s="69" customFormat="1" ht="114.75" customHeight="1" x14ac:dyDescent="0.25">
      <c r="A9" s="124" t="s">
        <v>50</v>
      </c>
      <c r="B9" s="124" t="s">
        <v>106</v>
      </c>
      <c r="C9" s="65" t="s">
        <v>107</v>
      </c>
      <c r="D9" s="123" t="s">
        <v>108</v>
      </c>
      <c r="E9" s="70" t="s">
        <v>58</v>
      </c>
      <c r="F9" s="70" t="s">
        <v>59</v>
      </c>
      <c r="G9" s="70" t="s">
        <v>60</v>
      </c>
      <c r="H9" s="70" t="s">
        <v>61</v>
      </c>
      <c r="I9" s="70" t="s">
        <v>62</v>
      </c>
    </row>
    <row r="10" spans="1:9" ht="34.15" customHeight="1" x14ac:dyDescent="0.3">
      <c r="A10" s="23" t="s">
        <v>149</v>
      </c>
      <c r="B10" s="23"/>
      <c r="C10" s="23"/>
      <c r="D10" s="24" t="s">
        <v>47</v>
      </c>
      <c r="E10" s="76"/>
      <c r="F10" s="53"/>
      <c r="G10" s="53"/>
      <c r="H10" s="53"/>
      <c r="I10" s="77">
        <f>I11</f>
        <v>2078304.4</v>
      </c>
    </row>
    <row r="11" spans="1:9" ht="34.15" customHeight="1" x14ac:dyDescent="0.3">
      <c r="A11" s="23" t="s">
        <v>150</v>
      </c>
      <c r="B11" s="114"/>
      <c r="C11" s="23"/>
      <c r="D11" s="24" t="s">
        <v>47</v>
      </c>
      <c r="E11" s="76"/>
      <c r="F11" s="53"/>
      <c r="G11" s="53"/>
      <c r="H11" s="53"/>
      <c r="I11" s="77">
        <f>I12+I13+I14</f>
        <v>2078304.4</v>
      </c>
    </row>
    <row r="12" spans="1:9" ht="45" customHeight="1" x14ac:dyDescent="0.3">
      <c r="A12" s="23" t="s">
        <v>151</v>
      </c>
      <c r="B12" s="23" t="s">
        <v>152</v>
      </c>
      <c r="C12" s="23" t="s">
        <v>53</v>
      </c>
      <c r="D12" s="24" t="s">
        <v>153</v>
      </c>
      <c r="E12" s="76" t="s">
        <v>63</v>
      </c>
      <c r="F12" s="53"/>
      <c r="G12" s="53"/>
      <c r="H12" s="53"/>
      <c r="I12" s="77">
        <f>1286854-54650+30300</f>
        <v>1262504</v>
      </c>
    </row>
    <row r="13" spans="1:9" ht="61.15" customHeight="1" x14ac:dyDescent="0.3">
      <c r="A13" s="23" t="s">
        <v>289</v>
      </c>
      <c r="B13" s="23" t="s">
        <v>216</v>
      </c>
      <c r="C13" s="23" t="s">
        <v>290</v>
      </c>
      <c r="D13" s="24" t="s">
        <v>291</v>
      </c>
      <c r="E13" s="76" t="s">
        <v>63</v>
      </c>
      <c r="F13" s="53"/>
      <c r="G13" s="53"/>
      <c r="H13" s="53"/>
      <c r="I13" s="172">
        <v>133000</v>
      </c>
    </row>
    <row r="14" spans="1:9" ht="34.15" customHeight="1" x14ac:dyDescent="0.3">
      <c r="A14" s="23" t="s">
        <v>175</v>
      </c>
      <c r="B14" s="114" t="s">
        <v>176</v>
      </c>
      <c r="C14" s="23" t="s">
        <v>115</v>
      </c>
      <c r="D14" s="55" t="s">
        <v>177</v>
      </c>
      <c r="E14" s="76" t="s">
        <v>63</v>
      </c>
      <c r="F14" s="53"/>
      <c r="G14" s="53"/>
      <c r="H14" s="53"/>
      <c r="I14" s="77">
        <f>189000+291800+500.4+38500+45000+118000</f>
        <v>682800.4</v>
      </c>
    </row>
    <row r="15" spans="1:9" ht="45" customHeight="1" x14ac:dyDescent="0.3">
      <c r="A15" s="23" t="s">
        <v>182</v>
      </c>
      <c r="B15" s="23"/>
      <c r="C15" s="23"/>
      <c r="D15" s="145" t="s">
        <v>48</v>
      </c>
      <c r="E15" s="76"/>
      <c r="F15" s="53"/>
      <c r="G15" s="53"/>
      <c r="H15" s="53"/>
      <c r="I15" s="77">
        <f>I16</f>
        <v>1502827.87</v>
      </c>
    </row>
    <row r="16" spans="1:9" ht="45" customHeight="1" x14ac:dyDescent="0.3">
      <c r="A16" s="23" t="s">
        <v>183</v>
      </c>
      <c r="B16" s="23"/>
      <c r="C16" s="23"/>
      <c r="D16" s="145" t="s">
        <v>48</v>
      </c>
      <c r="E16" s="76"/>
      <c r="F16" s="53"/>
      <c r="G16" s="53"/>
      <c r="H16" s="53"/>
      <c r="I16" s="77">
        <f>I17+I19</f>
        <v>1502827.87</v>
      </c>
    </row>
    <row r="17" spans="1:9" ht="45" customHeight="1" x14ac:dyDescent="0.3">
      <c r="A17" s="23" t="s">
        <v>279</v>
      </c>
      <c r="B17" s="23" t="s">
        <v>281</v>
      </c>
      <c r="C17" s="23"/>
      <c r="D17" s="24" t="s">
        <v>283</v>
      </c>
      <c r="E17" s="76"/>
      <c r="F17" s="53"/>
      <c r="G17" s="53"/>
      <c r="H17" s="53"/>
      <c r="I17" s="170">
        <f>I18</f>
        <v>1408926.87</v>
      </c>
    </row>
    <row r="18" spans="1:9" ht="139.9" customHeight="1" x14ac:dyDescent="0.3">
      <c r="A18" s="23" t="s">
        <v>280</v>
      </c>
      <c r="B18" s="23" t="s">
        <v>282</v>
      </c>
      <c r="C18" s="23" t="s">
        <v>216</v>
      </c>
      <c r="D18" s="24" t="s">
        <v>284</v>
      </c>
      <c r="E18" s="76" t="s">
        <v>63</v>
      </c>
      <c r="F18" s="53"/>
      <c r="G18" s="53"/>
      <c r="H18" s="53"/>
      <c r="I18" s="170">
        <v>1408926.87</v>
      </c>
    </row>
    <row r="19" spans="1:9" ht="34.15" customHeight="1" x14ac:dyDescent="0.3">
      <c r="A19" s="118" t="s">
        <v>275</v>
      </c>
      <c r="B19" s="76">
        <v>7360</v>
      </c>
      <c r="C19" s="76"/>
      <c r="D19" s="171" t="s">
        <v>277</v>
      </c>
      <c r="E19" s="76"/>
      <c r="F19" s="53"/>
      <c r="G19" s="53"/>
      <c r="H19" s="53"/>
      <c r="I19" s="77">
        <f>I20</f>
        <v>93901</v>
      </c>
    </row>
    <row r="20" spans="1:9" ht="45" customHeight="1" x14ac:dyDescent="0.3">
      <c r="A20" s="118" t="s">
        <v>276</v>
      </c>
      <c r="B20" s="76">
        <v>7363</v>
      </c>
      <c r="C20" s="76">
        <v>7363</v>
      </c>
      <c r="D20" s="59" t="s">
        <v>278</v>
      </c>
      <c r="E20" s="76" t="s">
        <v>63</v>
      </c>
      <c r="F20" s="53"/>
      <c r="G20" s="53"/>
      <c r="H20" s="53"/>
      <c r="I20" s="77">
        <f>49000+44901</f>
        <v>93901</v>
      </c>
    </row>
    <row r="21" spans="1:9" ht="34.15" customHeight="1" x14ac:dyDescent="0.3">
      <c r="A21" s="53"/>
      <c r="B21" s="84"/>
      <c r="C21" s="53"/>
      <c r="D21" s="83" t="s">
        <v>67</v>
      </c>
      <c r="E21" s="53"/>
      <c r="F21" s="53"/>
      <c r="G21" s="53"/>
      <c r="H21" s="53"/>
      <c r="I21" s="77">
        <f>I10+I15</f>
        <v>3581132.27</v>
      </c>
    </row>
  </sheetData>
  <mergeCells count="5">
    <mergeCell ref="A6:I6"/>
    <mergeCell ref="A7:I7"/>
    <mergeCell ref="G4:I4"/>
    <mergeCell ref="G2:I2"/>
    <mergeCell ref="G1:I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topLeftCell="A16" zoomScale="60" zoomScaleNormal="75" workbookViewId="0">
      <selection activeCell="J28" sqref="J28"/>
    </sheetView>
  </sheetViews>
  <sheetFormatPr defaultColWidth="9.140625" defaultRowHeight="18.75" x14ac:dyDescent="0.3"/>
  <cols>
    <col min="1" max="1" width="17.28515625" style="3" customWidth="1"/>
    <col min="2" max="2" width="17.7109375" style="3" customWidth="1"/>
    <col min="3" max="3" width="14.7109375" style="3" customWidth="1"/>
    <col min="4" max="4" width="80.140625" style="3" customWidth="1"/>
    <col min="5" max="5" width="82.28515625" style="3" customWidth="1"/>
    <col min="6" max="6" width="20.28515625" style="3" customWidth="1"/>
    <col min="7" max="7" width="18.42578125" style="3" customWidth="1"/>
    <col min="8" max="8" width="23.42578125" style="3" customWidth="1"/>
    <col min="9" max="9" width="10.28515625" style="3" bestFit="1" customWidth="1"/>
    <col min="10" max="16384" width="9.140625" style="3"/>
  </cols>
  <sheetData>
    <row r="1" spans="1:9" s="31" customFormat="1" ht="26.1" customHeight="1" x14ac:dyDescent="0.35">
      <c r="G1" s="91" t="s">
        <v>270</v>
      </c>
      <c r="H1" s="92"/>
      <c r="I1" s="92"/>
    </row>
    <row r="2" spans="1:9" s="31" customFormat="1" ht="26.1" customHeight="1" x14ac:dyDescent="0.35">
      <c r="G2" s="194" t="s">
        <v>26</v>
      </c>
      <c r="H2" s="194"/>
      <c r="I2" s="194"/>
    </row>
    <row r="3" spans="1:9" s="31" customFormat="1" ht="26.1" customHeight="1" x14ac:dyDescent="0.35">
      <c r="G3" s="91" t="s">
        <v>101</v>
      </c>
      <c r="H3" s="91"/>
      <c r="I3" s="92"/>
    </row>
    <row r="4" spans="1:9" s="31" customFormat="1" ht="26.1" customHeight="1" x14ac:dyDescent="0.35">
      <c r="G4" s="93" t="s">
        <v>294</v>
      </c>
      <c r="H4" s="93"/>
      <c r="I4" s="92"/>
    </row>
    <row r="5" spans="1:9" x14ac:dyDescent="0.3">
      <c r="G5" s="38"/>
      <c r="H5" s="38"/>
    </row>
    <row r="6" spans="1:9" s="86" customFormat="1" ht="24.75" customHeight="1" x14ac:dyDescent="0.35">
      <c r="A6" s="197" t="s">
        <v>66</v>
      </c>
      <c r="B6" s="198"/>
      <c r="C6" s="198"/>
      <c r="D6" s="198"/>
      <c r="E6" s="198"/>
      <c r="F6" s="198"/>
      <c r="G6" s="198"/>
      <c r="H6" s="198"/>
    </row>
    <row r="7" spans="1:9" s="86" customFormat="1" ht="27" customHeight="1" x14ac:dyDescent="0.35">
      <c r="A7" s="196" t="s">
        <v>198</v>
      </c>
      <c r="B7" s="196"/>
      <c r="C7" s="196"/>
      <c r="D7" s="196"/>
      <c r="E7" s="196"/>
      <c r="F7" s="196"/>
      <c r="G7" s="196"/>
      <c r="H7" s="196"/>
    </row>
    <row r="8" spans="1:9" s="71" customFormat="1" ht="18" customHeight="1" x14ac:dyDescent="0.3">
      <c r="A8" s="66"/>
      <c r="B8" s="72"/>
      <c r="C8" s="72"/>
      <c r="D8" s="72"/>
      <c r="E8" s="73"/>
      <c r="F8" s="73"/>
      <c r="G8" s="67"/>
      <c r="H8" s="74" t="s">
        <v>29</v>
      </c>
    </row>
    <row r="9" spans="1:9" s="82" customFormat="1" ht="104.45" customHeight="1" x14ac:dyDescent="0.25">
      <c r="A9" s="65" t="s">
        <v>50</v>
      </c>
      <c r="B9" s="65" t="s">
        <v>106</v>
      </c>
      <c r="C9" s="65" t="s">
        <v>107</v>
      </c>
      <c r="D9" s="123" t="s">
        <v>108</v>
      </c>
      <c r="E9" s="68" t="s">
        <v>64</v>
      </c>
      <c r="F9" s="47" t="s">
        <v>2</v>
      </c>
      <c r="G9" s="68" t="s">
        <v>3</v>
      </c>
      <c r="H9" s="68" t="s">
        <v>65</v>
      </c>
    </row>
    <row r="10" spans="1:9" s="131" customFormat="1" ht="18.600000000000001" customHeight="1" x14ac:dyDescent="0.2">
      <c r="A10" s="132">
        <v>1</v>
      </c>
      <c r="B10" s="132">
        <v>2</v>
      </c>
      <c r="C10" s="132">
        <v>3</v>
      </c>
      <c r="D10" s="133">
        <v>4</v>
      </c>
      <c r="E10" s="134">
        <v>5</v>
      </c>
      <c r="F10" s="132">
        <v>6</v>
      </c>
      <c r="G10" s="134">
        <v>7</v>
      </c>
      <c r="H10" s="134">
        <v>8</v>
      </c>
    </row>
    <row r="11" spans="1:9" s="82" customFormat="1" ht="64.900000000000006" customHeight="1" x14ac:dyDescent="0.25">
      <c r="A11" s="147"/>
      <c r="B11" s="147"/>
      <c r="C11" s="147"/>
      <c r="D11" s="147"/>
      <c r="E11" s="78" t="s">
        <v>204</v>
      </c>
      <c r="F11" s="126">
        <f>F12+F17</f>
        <v>759650</v>
      </c>
      <c r="G11" s="80">
        <v>0</v>
      </c>
      <c r="H11" s="149">
        <f>F11+G11</f>
        <v>759650</v>
      </c>
    </row>
    <row r="12" spans="1:9" s="82" customFormat="1" ht="34.15" customHeight="1" x14ac:dyDescent="0.25">
      <c r="A12" s="23" t="s">
        <v>149</v>
      </c>
      <c r="B12" s="23"/>
      <c r="C12" s="23"/>
      <c r="D12" s="24" t="s">
        <v>47</v>
      </c>
      <c r="E12" s="75"/>
      <c r="F12" s="126">
        <f>F13</f>
        <v>288945</v>
      </c>
      <c r="G12" s="80">
        <v>0</v>
      </c>
      <c r="H12" s="149">
        <f t="shared" ref="H12:H46" si="0">F12+G12</f>
        <v>288945</v>
      </c>
    </row>
    <row r="13" spans="1:9" ht="34.15" customHeight="1" x14ac:dyDescent="0.3">
      <c r="A13" s="23" t="s">
        <v>150</v>
      </c>
      <c r="B13" s="114"/>
      <c r="C13" s="23"/>
      <c r="D13" s="24" t="s">
        <v>47</v>
      </c>
      <c r="E13" s="53"/>
      <c r="F13" s="149">
        <f>F14+F15</f>
        <v>288945</v>
      </c>
      <c r="G13" s="80">
        <v>0</v>
      </c>
      <c r="H13" s="149">
        <f t="shared" si="0"/>
        <v>288945</v>
      </c>
    </row>
    <row r="14" spans="1:9" ht="34.15" customHeight="1" x14ac:dyDescent="0.3">
      <c r="A14" s="118" t="s">
        <v>236</v>
      </c>
      <c r="B14" s="118" t="s">
        <v>237</v>
      </c>
      <c r="C14" s="118" t="s">
        <v>99</v>
      </c>
      <c r="D14" s="24" t="s">
        <v>100</v>
      </c>
      <c r="E14" s="53"/>
      <c r="F14" s="149">
        <v>113550</v>
      </c>
      <c r="G14" s="80">
        <v>0</v>
      </c>
      <c r="H14" s="149">
        <f t="shared" si="0"/>
        <v>113550</v>
      </c>
    </row>
    <row r="15" spans="1:9" ht="34.15" customHeight="1" x14ac:dyDescent="0.3">
      <c r="A15" s="118" t="s">
        <v>238</v>
      </c>
      <c r="B15" s="115" t="s">
        <v>239</v>
      </c>
      <c r="C15" s="118"/>
      <c r="D15" s="59" t="s">
        <v>165</v>
      </c>
      <c r="E15" s="53"/>
      <c r="F15" s="149">
        <f>F16</f>
        <v>175395</v>
      </c>
      <c r="G15" s="80">
        <v>0</v>
      </c>
      <c r="H15" s="149">
        <f t="shared" si="0"/>
        <v>175395</v>
      </c>
    </row>
    <row r="16" spans="1:9" ht="34.15" customHeight="1" x14ac:dyDescent="0.3">
      <c r="A16" s="118" t="s">
        <v>240</v>
      </c>
      <c r="B16" s="75">
        <v>3242</v>
      </c>
      <c r="C16" s="75">
        <v>1090</v>
      </c>
      <c r="D16" s="60" t="s">
        <v>241</v>
      </c>
      <c r="E16" s="53"/>
      <c r="F16" s="170">
        <v>175395</v>
      </c>
      <c r="G16" s="80">
        <v>0</v>
      </c>
      <c r="H16" s="170">
        <f t="shared" si="0"/>
        <v>175395</v>
      </c>
    </row>
    <row r="17" spans="1:8" s="122" customFormat="1" ht="45" customHeight="1" x14ac:dyDescent="0.2">
      <c r="A17" s="23" t="s">
        <v>182</v>
      </c>
      <c r="B17" s="23"/>
      <c r="C17" s="23"/>
      <c r="D17" s="151" t="s">
        <v>48</v>
      </c>
      <c r="E17" s="83"/>
      <c r="F17" s="149">
        <f>F18</f>
        <v>470705</v>
      </c>
      <c r="G17" s="170">
        <f>G18</f>
        <v>93901</v>
      </c>
      <c r="H17" s="149">
        <f t="shared" si="0"/>
        <v>564606</v>
      </c>
    </row>
    <row r="18" spans="1:8" s="122" customFormat="1" ht="45" customHeight="1" x14ac:dyDescent="0.2">
      <c r="A18" s="23" t="s">
        <v>183</v>
      </c>
      <c r="B18" s="23"/>
      <c r="C18" s="23"/>
      <c r="D18" s="151" t="s">
        <v>48</v>
      </c>
      <c r="E18" s="75"/>
      <c r="F18" s="149">
        <f>F19+F21</f>
        <v>470705</v>
      </c>
      <c r="G18" s="170">
        <f>G19+G21</f>
        <v>93901</v>
      </c>
      <c r="H18" s="149">
        <f t="shared" si="0"/>
        <v>564606</v>
      </c>
    </row>
    <row r="19" spans="1:8" ht="34.15" customHeight="1" x14ac:dyDescent="0.3">
      <c r="A19" s="118" t="s">
        <v>268</v>
      </c>
      <c r="B19" s="115" t="s">
        <v>239</v>
      </c>
      <c r="C19" s="118"/>
      <c r="D19" s="59" t="s">
        <v>165</v>
      </c>
      <c r="E19" s="53"/>
      <c r="F19" s="149">
        <f>F20</f>
        <v>470705</v>
      </c>
      <c r="G19" s="170">
        <f>G20</f>
        <v>0</v>
      </c>
      <c r="H19" s="149">
        <f t="shared" si="0"/>
        <v>470705</v>
      </c>
    </row>
    <row r="20" spans="1:8" ht="34.15" customHeight="1" x14ac:dyDescent="0.3">
      <c r="A20" s="118" t="s">
        <v>269</v>
      </c>
      <c r="B20" s="75">
        <v>3242</v>
      </c>
      <c r="C20" s="75">
        <v>1090</v>
      </c>
      <c r="D20" s="60" t="s">
        <v>241</v>
      </c>
      <c r="E20" s="53"/>
      <c r="F20" s="170">
        <v>470705</v>
      </c>
      <c r="G20" s="80">
        <v>0</v>
      </c>
      <c r="H20" s="170">
        <f t="shared" si="0"/>
        <v>470705</v>
      </c>
    </row>
    <row r="21" spans="1:8" ht="34.15" customHeight="1" x14ac:dyDescent="0.3">
      <c r="A21" s="118" t="s">
        <v>275</v>
      </c>
      <c r="B21" s="76">
        <v>7360</v>
      </c>
      <c r="C21" s="76"/>
      <c r="D21" s="171" t="s">
        <v>277</v>
      </c>
      <c r="E21" s="53"/>
      <c r="F21" s="170">
        <f>F22</f>
        <v>0</v>
      </c>
      <c r="G21" s="170">
        <f>G22</f>
        <v>93901</v>
      </c>
      <c r="H21" s="170">
        <f t="shared" si="0"/>
        <v>93901</v>
      </c>
    </row>
    <row r="22" spans="1:8" ht="42" customHeight="1" x14ac:dyDescent="0.3">
      <c r="A22" s="118" t="s">
        <v>276</v>
      </c>
      <c r="B22" s="76">
        <v>7363</v>
      </c>
      <c r="C22" s="76">
        <v>7363</v>
      </c>
      <c r="D22" s="59" t="s">
        <v>278</v>
      </c>
      <c r="E22" s="53"/>
      <c r="F22" s="170">
        <v>0</v>
      </c>
      <c r="G22" s="80">
        <v>93901</v>
      </c>
      <c r="H22" s="170">
        <f t="shared" si="0"/>
        <v>93901</v>
      </c>
    </row>
    <row r="23" spans="1:8" ht="64.900000000000006" customHeight="1" x14ac:dyDescent="0.3">
      <c r="A23" s="23" t="s">
        <v>149</v>
      </c>
      <c r="B23" s="23"/>
      <c r="C23" s="23"/>
      <c r="D23" s="24" t="s">
        <v>47</v>
      </c>
      <c r="E23" s="78" t="s">
        <v>205</v>
      </c>
      <c r="F23" s="149">
        <f t="shared" ref="F23:G26" si="1">F24</f>
        <v>247300</v>
      </c>
      <c r="G23" s="172">
        <f t="shared" si="1"/>
        <v>133000</v>
      </c>
      <c r="H23" s="149">
        <f t="shared" si="0"/>
        <v>380300</v>
      </c>
    </row>
    <row r="24" spans="1:8" ht="34.15" customHeight="1" x14ac:dyDescent="0.3">
      <c r="A24" s="23" t="s">
        <v>150</v>
      </c>
      <c r="B24" s="114"/>
      <c r="C24" s="23"/>
      <c r="D24" s="24" t="s">
        <v>47</v>
      </c>
      <c r="E24" s="78"/>
      <c r="F24" s="149">
        <f>F25+F26</f>
        <v>247300</v>
      </c>
      <c r="G24" s="173">
        <f>G25+G26</f>
        <v>133000</v>
      </c>
      <c r="H24" s="149">
        <f t="shared" si="0"/>
        <v>380300</v>
      </c>
    </row>
    <row r="25" spans="1:8" ht="78.599999999999994" customHeight="1" x14ac:dyDescent="0.3">
      <c r="A25" s="23" t="s">
        <v>289</v>
      </c>
      <c r="B25" s="23" t="s">
        <v>216</v>
      </c>
      <c r="C25" s="23" t="s">
        <v>290</v>
      </c>
      <c r="D25" s="24" t="s">
        <v>291</v>
      </c>
      <c r="E25" s="78"/>
      <c r="F25" s="173">
        <v>117000</v>
      </c>
      <c r="G25" s="173">
        <v>133000</v>
      </c>
      <c r="H25" s="173">
        <f t="shared" si="0"/>
        <v>250000</v>
      </c>
    </row>
    <row r="26" spans="1:8" ht="34.15" customHeight="1" x14ac:dyDescent="0.3">
      <c r="A26" s="23" t="s">
        <v>154</v>
      </c>
      <c r="B26" s="115" t="s">
        <v>145</v>
      </c>
      <c r="C26" s="23"/>
      <c r="D26" s="120" t="s">
        <v>109</v>
      </c>
      <c r="E26" s="78"/>
      <c r="F26" s="149">
        <f t="shared" si="1"/>
        <v>130300</v>
      </c>
      <c r="G26" s="172">
        <f t="shared" si="1"/>
        <v>0</v>
      </c>
      <c r="H26" s="149">
        <f t="shared" si="0"/>
        <v>130300</v>
      </c>
    </row>
    <row r="27" spans="1:8" ht="34.15" customHeight="1" x14ac:dyDescent="0.3">
      <c r="A27" s="23" t="s">
        <v>155</v>
      </c>
      <c r="B27" s="115" t="s">
        <v>111</v>
      </c>
      <c r="C27" s="23" t="s">
        <v>54</v>
      </c>
      <c r="D27" s="120" t="s">
        <v>110</v>
      </c>
      <c r="E27" s="78"/>
      <c r="F27" s="149">
        <f>112300+8000+10000</f>
        <v>130300</v>
      </c>
      <c r="G27" s="80">
        <v>0</v>
      </c>
      <c r="H27" s="149">
        <f t="shared" si="0"/>
        <v>130300</v>
      </c>
    </row>
    <row r="28" spans="1:8" ht="64.900000000000006" customHeight="1" x14ac:dyDescent="0.3">
      <c r="A28" s="23" t="s">
        <v>149</v>
      </c>
      <c r="B28" s="23"/>
      <c r="C28" s="23"/>
      <c r="D28" s="24" t="s">
        <v>47</v>
      </c>
      <c r="E28" s="75" t="s">
        <v>206</v>
      </c>
      <c r="F28" s="149">
        <f>F29</f>
        <v>47350</v>
      </c>
      <c r="G28" s="80">
        <v>0</v>
      </c>
      <c r="H28" s="149">
        <f t="shared" si="0"/>
        <v>47350</v>
      </c>
    </row>
    <row r="29" spans="1:8" ht="34.15" customHeight="1" x14ac:dyDescent="0.3">
      <c r="A29" s="23" t="s">
        <v>150</v>
      </c>
      <c r="B29" s="114"/>
      <c r="C29" s="23"/>
      <c r="D29" s="24" t="s">
        <v>47</v>
      </c>
      <c r="E29" s="75"/>
      <c r="F29" s="149">
        <f>F33+F30</f>
        <v>47350</v>
      </c>
      <c r="G29" s="80">
        <v>0</v>
      </c>
      <c r="H29" s="149">
        <f t="shared" si="0"/>
        <v>47350</v>
      </c>
    </row>
    <row r="30" spans="1:8" ht="34.15" customHeight="1" x14ac:dyDescent="0.3">
      <c r="A30" s="23" t="s">
        <v>156</v>
      </c>
      <c r="B30" s="23" t="s">
        <v>157</v>
      </c>
      <c r="C30" s="23"/>
      <c r="D30" s="83" t="s">
        <v>112</v>
      </c>
      <c r="E30" s="75"/>
      <c r="F30" s="149">
        <f>F31+F32</f>
        <v>29050</v>
      </c>
      <c r="G30" s="80">
        <v>0</v>
      </c>
      <c r="H30" s="149">
        <f>F30+G30</f>
        <v>29050</v>
      </c>
    </row>
    <row r="31" spans="1:8" ht="45" customHeight="1" x14ac:dyDescent="0.3">
      <c r="A31" s="23" t="s">
        <v>159</v>
      </c>
      <c r="B31" s="23" t="s">
        <v>161</v>
      </c>
      <c r="C31" s="23" t="s">
        <v>54</v>
      </c>
      <c r="D31" s="120" t="s">
        <v>113</v>
      </c>
      <c r="E31" s="53"/>
      <c r="F31" s="149">
        <v>7250</v>
      </c>
      <c r="G31" s="80">
        <v>0</v>
      </c>
      <c r="H31" s="149">
        <f>F31+G31</f>
        <v>7250</v>
      </c>
    </row>
    <row r="32" spans="1:8" ht="34.15" customHeight="1" x14ac:dyDescent="0.3">
      <c r="A32" s="23" t="s">
        <v>160</v>
      </c>
      <c r="B32" s="23" t="s">
        <v>162</v>
      </c>
      <c r="C32" s="23" t="s">
        <v>54</v>
      </c>
      <c r="D32" s="120" t="s">
        <v>114</v>
      </c>
      <c r="E32" s="53"/>
      <c r="F32" s="149">
        <v>21800</v>
      </c>
      <c r="G32" s="80">
        <v>0</v>
      </c>
      <c r="H32" s="149">
        <f>F32+G32</f>
        <v>21800</v>
      </c>
    </row>
    <row r="33" spans="1:8" ht="34.15" customHeight="1" x14ac:dyDescent="0.3">
      <c r="A33" s="23" t="s">
        <v>163</v>
      </c>
      <c r="B33" s="23" t="s">
        <v>146</v>
      </c>
      <c r="C33" s="23"/>
      <c r="D33" s="135" t="s">
        <v>139</v>
      </c>
      <c r="E33" s="75"/>
      <c r="F33" s="149">
        <f>F34</f>
        <v>18300</v>
      </c>
      <c r="G33" s="80">
        <v>0</v>
      </c>
      <c r="H33" s="149">
        <f t="shared" si="0"/>
        <v>18300</v>
      </c>
    </row>
    <row r="34" spans="1:8" ht="34.15" customHeight="1" x14ac:dyDescent="0.3">
      <c r="A34" s="23" t="s">
        <v>158</v>
      </c>
      <c r="B34" s="76">
        <v>3133</v>
      </c>
      <c r="C34" s="76">
        <v>1040</v>
      </c>
      <c r="D34" s="135" t="s">
        <v>140</v>
      </c>
      <c r="E34" s="53"/>
      <c r="F34" s="149">
        <v>18300</v>
      </c>
      <c r="G34" s="80">
        <v>0</v>
      </c>
      <c r="H34" s="149">
        <f t="shared" si="0"/>
        <v>18300</v>
      </c>
    </row>
    <row r="35" spans="1:8" ht="64.900000000000006" customHeight="1" x14ac:dyDescent="0.3">
      <c r="A35" s="23" t="s">
        <v>149</v>
      </c>
      <c r="B35" s="23"/>
      <c r="C35" s="23"/>
      <c r="D35" s="24" t="s">
        <v>47</v>
      </c>
      <c r="E35" s="75" t="s">
        <v>207</v>
      </c>
      <c r="F35" s="149">
        <f>F36</f>
        <v>92600</v>
      </c>
      <c r="G35" s="80">
        <v>0</v>
      </c>
      <c r="H35" s="149">
        <f t="shared" si="0"/>
        <v>92600</v>
      </c>
    </row>
    <row r="36" spans="1:8" ht="34.15" customHeight="1" x14ac:dyDescent="0.3">
      <c r="A36" s="23" t="s">
        <v>150</v>
      </c>
      <c r="B36" s="114"/>
      <c r="C36" s="23"/>
      <c r="D36" s="24" t="s">
        <v>47</v>
      </c>
      <c r="E36" s="75"/>
      <c r="F36" s="149">
        <f>F37</f>
        <v>92600</v>
      </c>
      <c r="G36" s="80">
        <v>0</v>
      </c>
      <c r="H36" s="149">
        <f t="shared" si="0"/>
        <v>92600</v>
      </c>
    </row>
    <row r="37" spans="1:8" ht="34.15" customHeight="1" x14ac:dyDescent="0.3">
      <c r="A37" s="23" t="s">
        <v>166</v>
      </c>
      <c r="B37" s="23" t="s">
        <v>167</v>
      </c>
      <c r="C37" s="23" t="s">
        <v>98</v>
      </c>
      <c r="D37" s="56" t="s">
        <v>168</v>
      </c>
      <c r="E37" s="75"/>
      <c r="F37" s="149">
        <v>92600</v>
      </c>
      <c r="G37" s="80">
        <v>0</v>
      </c>
      <c r="H37" s="149">
        <f t="shared" si="0"/>
        <v>92600</v>
      </c>
    </row>
    <row r="38" spans="1:8" ht="64.900000000000006" customHeight="1" x14ac:dyDescent="0.3">
      <c r="A38" s="23" t="s">
        <v>149</v>
      </c>
      <c r="B38" s="23"/>
      <c r="C38" s="23"/>
      <c r="D38" s="24" t="s">
        <v>47</v>
      </c>
      <c r="E38" s="75" t="s">
        <v>208</v>
      </c>
      <c r="F38" s="149">
        <f>F39</f>
        <v>45600</v>
      </c>
      <c r="G38" s="80">
        <v>0</v>
      </c>
      <c r="H38" s="149">
        <f t="shared" si="0"/>
        <v>45600</v>
      </c>
    </row>
    <row r="39" spans="1:8" ht="34.15" customHeight="1" x14ac:dyDescent="0.3">
      <c r="A39" s="23" t="s">
        <v>150</v>
      </c>
      <c r="B39" s="114"/>
      <c r="C39" s="23"/>
      <c r="D39" s="24" t="s">
        <v>47</v>
      </c>
      <c r="E39" s="75"/>
      <c r="F39" s="149">
        <f>F40</f>
        <v>45600</v>
      </c>
      <c r="G39" s="80">
        <v>0</v>
      </c>
      <c r="H39" s="149">
        <f t="shared" si="0"/>
        <v>45600</v>
      </c>
    </row>
    <row r="40" spans="1:8" ht="34.15" customHeight="1" x14ac:dyDescent="0.3">
      <c r="A40" s="23" t="s">
        <v>169</v>
      </c>
      <c r="B40" s="23" t="s">
        <v>170</v>
      </c>
      <c r="C40" s="23"/>
      <c r="D40" s="120" t="s">
        <v>173</v>
      </c>
      <c r="E40" s="75"/>
      <c r="F40" s="149">
        <f>F41</f>
        <v>45600</v>
      </c>
      <c r="G40" s="80">
        <v>0</v>
      </c>
      <c r="H40" s="149">
        <f t="shared" si="0"/>
        <v>45600</v>
      </c>
    </row>
    <row r="41" spans="1:8" ht="64.900000000000006" customHeight="1" x14ac:dyDescent="0.3">
      <c r="A41" s="23" t="s">
        <v>171</v>
      </c>
      <c r="B41" s="114" t="s">
        <v>172</v>
      </c>
      <c r="C41" s="23" t="s">
        <v>55</v>
      </c>
      <c r="D41" s="120" t="s">
        <v>174</v>
      </c>
      <c r="E41" s="148"/>
      <c r="F41" s="149">
        <v>45600</v>
      </c>
      <c r="G41" s="80">
        <v>0</v>
      </c>
      <c r="H41" s="149">
        <f t="shared" si="0"/>
        <v>45600</v>
      </c>
    </row>
    <row r="42" spans="1:8" ht="85.9" customHeight="1" x14ac:dyDescent="0.3">
      <c r="A42" s="23" t="s">
        <v>149</v>
      </c>
      <c r="B42" s="23"/>
      <c r="C42" s="23"/>
      <c r="D42" s="24" t="s">
        <v>47</v>
      </c>
      <c r="E42" s="79" t="s">
        <v>209</v>
      </c>
      <c r="F42" s="149">
        <f>F43</f>
        <v>1874499.6</v>
      </c>
      <c r="G42" s="80">
        <f>G43</f>
        <v>682800.4</v>
      </c>
      <c r="H42" s="149">
        <f t="shared" si="0"/>
        <v>2557300</v>
      </c>
    </row>
    <row r="43" spans="1:8" ht="34.15" customHeight="1" x14ac:dyDescent="0.3">
      <c r="A43" s="23" t="s">
        <v>150</v>
      </c>
      <c r="B43" s="114"/>
      <c r="C43" s="23"/>
      <c r="D43" s="24" t="s">
        <v>47</v>
      </c>
      <c r="E43" s="79"/>
      <c r="F43" s="149">
        <f>F44+F45</f>
        <v>1874499.6</v>
      </c>
      <c r="G43" s="80">
        <f>G44+G45</f>
        <v>682800.4</v>
      </c>
      <c r="H43" s="149">
        <f t="shared" si="0"/>
        <v>2557300</v>
      </c>
    </row>
    <row r="44" spans="1:8" ht="34.15" customHeight="1" x14ac:dyDescent="0.3">
      <c r="A44" s="23" t="s">
        <v>175</v>
      </c>
      <c r="B44" s="114" t="s">
        <v>176</v>
      </c>
      <c r="C44" s="23" t="s">
        <v>115</v>
      </c>
      <c r="D44" s="55" t="s">
        <v>177</v>
      </c>
      <c r="E44" s="79"/>
      <c r="F44" s="149">
        <f>1868800-189000+187200-500.4-45000-10077+50000</f>
        <v>1861422.6</v>
      </c>
      <c r="G44" s="80">
        <f>189000+291800+500.4+38500+45000+118000</f>
        <v>682800.4</v>
      </c>
      <c r="H44" s="149">
        <f t="shared" si="0"/>
        <v>2544223</v>
      </c>
    </row>
    <row r="45" spans="1:8" ht="34.15" customHeight="1" x14ac:dyDescent="0.3">
      <c r="A45" s="23" t="s">
        <v>178</v>
      </c>
      <c r="B45" s="116" t="s">
        <v>179</v>
      </c>
      <c r="C45" s="23" t="s">
        <v>180</v>
      </c>
      <c r="D45" s="83" t="s">
        <v>181</v>
      </c>
      <c r="E45" s="53"/>
      <c r="F45" s="149">
        <f>3000+10077</f>
        <v>13077</v>
      </c>
      <c r="G45" s="80">
        <v>0</v>
      </c>
      <c r="H45" s="149">
        <f t="shared" si="0"/>
        <v>13077</v>
      </c>
    </row>
    <row r="46" spans="1:8" ht="34.15" customHeight="1" x14ac:dyDescent="0.3">
      <c r="A46" s="53"/>
      <c r="B46" s="53"/>
      <c r="C46" s="53"/>
      <c r="D46" s="81" t="s">
        <v>67</v>
      </c>
      <c r="E46" s="53"/>
      <c r="F46" s="149">
        <f>F11+F23+F28+F35+F38+F42</f>
        <v>3066999.6</v>
      </c>
      <c r="G46" s="149">
        <f>G11+G23+G28+G35+G38+G42</f>
        <v>815800.4</v>
      </c>
      <c r="H46" s="149">
        <f t="shared" si="0"/>
        <v>3882800</v>
      </c>
    </row>
  </sheetData>
  <mergeCells count="3">
    <mergeCell ref="A7:H7"/>
    <mergeCell ref="A6:H6"/>
    <mergeCell ref="G2:I2"/>
  </mergeCells>
  <phoneticPr fontId="2" type="noConversion"/>
  <pageMargins left="0.82677165354330717" right="0.78740157480314965" top="1.1811023622047245" bottom="0.39370078740157483" header="0.51181102362204722" footer="0.51181102362204722"/>
  <pageSetup paperSize="9" scale="47" orientation="landscape" verticalDpi="0" r:id="rId1"/>
  <headerFooter differentFirst="1" alignWithMargins="0">
    <oddHeader>&amp;C&amp;"Times New Roman,обычный"&amp;14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view="pageBreakPreview" zoomScale="57" zoomScaleNormal="57" zoomScaleSheetLayoutView="57" workbookViewId="0">
      <selection activeCell="O26" sqref="O26"/>
    </sheetView>
  </sheetViews>
  <sheetFormatPr defaultColWidth="9.140625" defaultRowHeight="18.75" x14ac:dyDescent="0.3"/>
  <cols>
    <col min="1" max="1" width="72.5703125" style="3" customWidth="1"/>
    <col min="2" max="2" width="12" style="3" customWidth="1"/>
    <col min="3" max="3" width="12.85546875" style="3" customWidth="1"/>
    <col min="4" max="4" width="15.140625" style="3" customWidth="1"/>
    <col min="5" max="5" width="12.28515625" style="3" customWidth="1"/>
    <col min="6" max="6" width="11.28515625" style="3" customWidth="1"/>
    <col min="7" max="7" width="10.140625" style="3" customWidth="1"/>
    <col min="8" max="8" width="12.140625" style="3" customWidth="1"/>
    <col min="9" max="9" width="10.5703125" style="3" customWidth="1"/>
    <col min="10" max="10" width="12.140625" style="3" customWidth="1"/>
    <col min="11" max="12" width="13.85546875" style="3" customWidth="1"/>
    <col min="13" max="16384" width="9.140625" style="3"/>
  </cols>
  <sheetData>
    <row r="1" spans="1:12" s="107" customFormat="1" ht="21.75" customHeight="1" x14ac:dyDescent="0.35">
      <c r="F1" s="108"/>
      <c r="G1" s="108"/>
      <c r="I1" s="91"/>
      <c r="J1" s="138" t="s">
        <v>271</v>
      </c>
      <c r="K1" s="91"/>
      <c r="L1" s="138"/>
    </row>
    <row r="2" spans="1:12" s="107" customFormat="1" ht="21" customHeight="1" x14ac:dyDescent="0.35">
      <c r="F2" s="109"/>
      <c r="G2" s="109"/>
      <c r="I2" s="140"/>
      <c r="J2" s="194" t="s">
        <v>68</v>
      </c>
      <c r="K2" s="194"/>
      <c r="L2" s="194"/>
    </row>
    <row r="3" spans="1:12" s="107" customFormat="1" ht="22.5" customHeight="1" x14ac:dyDescent="0.35">
      <c r="F3" s="108"/>
      <c r="G3" s="108"/>
      <c r="I3" s="91"/>
      <c r="J3" s="91" t="s">
        <v>101</v>
      </c>
      <c r="K3" s="91"/>
      <c r="L3" s="138"/>
    </row>
    <row r="4" spans="1:12" s="107" customFormat="1" ht="22.5" hidden="1" customHeight="1" x14ac:dyDescent="0.35">
      <c r="F4" s="108"/>
      <c r="G4" s="108"/>
      <c r="H4" s="87" t="s">
        <v>27</v>
      </c>
      <c r="I4" s="87"/>
      <c r="J4" s="94"/>
      <c r="K4" s="94"/>
      <c r="L4" s="138"/>
    </row>
    <row r="5" spans="1:12" s="107" customFormat="1" ht="22.5" hidden="1" customHeight="1" x14ac:dyDescent="0.35">
      <c r="F5" s="108"/>
      <c r="G5" s="108"/>
      <c r="H5" s="87" t="s">
        <v>28</v>
      </c>
      <c r="I5" s="87"/>
      <c r="J5" s="94"/>
      <c r="K5" s="94"/>
      <c r="L5" s="138"/>
    </row>
    <row r="6" spans="1:12" s="107" customFormat="1" ht="21" customHeight="1" x14ac:dyDescent="0.35">
      <c r="F6" s="110"/>
      <c r="I6" s="94"/>
      <c r="J6" s="138" t="s">
        <v>295</v>
      </c>
      <c r="K6" s="94"/>
      <c r="L6" s="138"/>
    </row>
    <row r="7" spans="1:12" s="107" customFormat="1" ht="23.25" x14ac:dyDescent="0.35">
      <c r="F7" s="110"/>
      <c r="G7" s="110"/>
    </row>
    <row r="8" spans="1:12" s="107" customFormat="1" ht="23.25" x14ac:dyDescent="0.35">
      <c r="F8" s="110"/>
      <c r="G8" s="110"/>
    </row>
    <row r="9" spans="1:12" s="92" customFormat="1" ht="23.25" x14ac:dyDescent="0.35">
      <c r="A9" s="203" t="s">
        <v>69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</row>
    <row r="10" spans="1:12" s="31" customFormat="1" ht="27.75" customHeight="1" x14ac:dyDescent="0.35">
      <c r="A10" s="187" t="s">
        <v>199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</row>
    <row r="11" spans="1:12" x14ac:dyDescent="0.3">
      <c r="A11" s="98"/>
      <c r="B11" s="51"/>
      <c r="C11" s="51"/>
      <c r="D11" s="51"/>
      <c r="E11" s="51"/>
    </row>
    <row r="12" spans="1:12" x14ac:dyDescent="0.3">
      <c r="A12" s="96"/>
      <c r="B12" s="199" t="s">
        <v>2</v>
      </c>
      <c r="C12" s="200"/>
      <c r="D12" s="200"/>
      <c r="E12" s="136"/>
      <c r="F12" s="199" t="s">
        <v>3</v>
      </c>
      <c r="G12" s="200"/>
      <c r="H12" s="200"/>
      <c r="I12" s="199" t="s">
        <v>42</v>
      </c>
      <c r="J12" s="200"/>
      <c r="K12" s="201"/>
      <c r="L12" s="202"/>
    </row>
    <row r="13" spans="1:12" x14ac:dyDescent="0.3">
      <c r="A13" s="97" t="s">
        <v>70</v>
      </c>
      <c r="B13" s="98" t="s">
        <v>71</v>
      </c>
      <c r="C13" s="97" t="s">
        <v>72</v>
      </c>
      <c r="D13" s="139" t="s">
        <v>73</v>
      </c>
      <c r="E13" s="96" t="s">
        <v>142</v>
      </c>
      <c r="F13" s="98" t="s">
        <v>71</v>
      </c>
      <c r="G13" s="96" t="s">
        <v>72</v>
      </c>
      <c r="H13" s="96" t="s">
        <v>73</v>
      </c>
      <c r="I13" s="99" t="s">
        <v>71</v>
      </c>
      <c r="J13" s="99" t="s">
        <v>72</v>
      </c>
      <c r="K13" s="96" t="s">
        <v>73</v>
      </c>
      <c r="L13" s="96" t="s">
        <v>142</v>
      </c>
    </row>
    <row r="14" spans="1:12" x14ac:dyDescent="0.3">
      <c r="A14" s="97" t="s">
        <v>141</v>
      </c>
      <c r="B14" s="100"/>
      <c r="C14" s="101"/>
      <c r="D14" s="99" t="s">
        <v>74</v>
      </c>
      <c r="E14" s="97"/>
      <c r="F14" s="100"/>
      <c r="G14" s="101"/>
      <c r="H14" s="97" t="s">
        <v>74</v>
      </c>
      <c r="I14" s="102"/>
      <c r="J14" s="102"/>
      <c r="K14" s="97" t="s">
        <v>74</v>
      </c>
      <c r="L14" s="97"/>
    </row>
    <row r="15" spans="1:12" x14ac:dyDescent="0.3">
      <c r="A15" s="103"/>
      <c r="B15" s="95" t="s">
        <v>75</v>
      </c>
      <c r="C15" s="104" t="s">
        <v>143</v>
      </c>
      <c r="D15" s="105" t="s">
        <v>76</v>
      </c>
      <c r="E15" s="104" t="s">
        <v>143</v>
      </c>
      <c r="F15" s="95" t="s">
        <v>75</v>
      </c>
      <c r="G15" s="104" t="s">
        <v>143</v>
      </c>
      <c r="H15" s="104" t="s">
        <v>76</v>
      </c>
      <c r="I15" s="105" t="s">
        <v>75</v>
      </c>
      <c r="J15" s="105" t="s">
        <v>143</v>
      </c>
      <c r="K15" s="104" t="s">
        <v>76</v>
      </c>
      <c r="L15" s="104" t="s">
        <v>143</v>
      </c>
    </row>
    <row r="16" spans="1:12" s="131" customFormat="1" ht="11.25" x14ac:dyDescent="0.2">
      <c r="A16" s="127">
        <v>1</v>
      </c>
      <c r="B16" s="128">
        <v>2</v>
      </c>
      <c r="C16" s="127">
        <v>3</v>
      </c>
      <c r="D16" s="129">
        <v>4</v>
      </c>
      <c r="E16" s="127">
        <v>5</v>
      </c>
      <c r="F16" s="128">
        <v>6</v>
      </c>
      <c r="G16" s="127">
        <v>7</v>
      </c>
      <c r="H16" s="127">
        <v>8</v>
      </c>
      <c r="I16" s="130">
        <v>9</v>
      </c>
      <c r="J16" s="127">
        <v>10</v>
      </c>
      <c r="K16" s="127">
        <v>11</v>
      </c>
      <c r="L16" s="127">
        <v>12</v>
      </c>
    </row>
    <row r="17" spans="1:21" ht="43.9" customHeight="1" x14ac:dyDescent="0.3">
      <c r="A17" s="24" t="s">
        <v>77</v>
      </c>
      <c r="B17" s="144">
        <v>308</v>
      </c>
      <c r="C17" s="144">
        <v>1000</v>
      </c>
      <c r="D17" s="144">
        <v>66000</v>
      </c>
      <c r="E17" s="144">
        <v>230</v>
      </c>
      <c r="F17" s="144">
        <v>0</v>
      </c>
      <c r="G17" s="144">
        <v>0</v>
      </c>
      <c r="H17" s="144">
        <v>0</v>
      </c>
      <c r="I17" s="77">
        <f t="shared" ref="I17:J20" si="0">B17+F17</f>
        <v>308</v>
      </c>
      <c r="J17" s="77">
        <f t="shared" si="0"/>
        <v>1000</v>
      </c>
      <c r="K17" s="77">
        <f>D17+H17</f>
        <v>66000</v>
      </c>
      <c r="L17" s="144">
        <f>E17</f>
        <v>230</v>
      </c>
    </row>
    <row r="18" spans="1:21" hidden="1" x14ac:dyDescent="0.3">
      <c r="A18" s="135" t="s">
        <v>78</v>
      </c>
      <c r="B18" s="144">
        <v>245</v>
      </c>
      <c r="C18" s="144">
        <v>580</v>
      </c>
      <c r="D18" s="144">
        <v>40000</v>
      </c>
      <c r="E18" s="144"/>
      <c r="F18" s="144"/>
      <c r="G18" s="144"/>
      <c r="H18" s="144"/>
      <c r="I18" s="77">
        <f t="shared" si="0"/>
        <v>245</v>
      </c>
      <c r="J18" s="77">
        <f t="shared" si="0"/>
        <v>580</v>
      </c>
      <c r="K18" s="77">
        <f>D18+H18</f>
        <v>40000</v>
      </c>
      <c r="L18" s="144">
        <f t="shared" ref="L18:L27" si="1">E18</f>
        <v>0</v>
      </c>
    </row>
    <row r="19" spans="1:21" hidden="1" x14ac:dyDescent="0.3">
      <c r="A19" s="135" t="s">
        <v>79</v>
      </c>
      <c r="B19" s="144">
        <v>125</v>
      </c>
      <c r="C19" s="144">
        <v>285</v>
      </c>
      <c r="D19" s="144">
        <v>20000</v>
      </c>
      <c r="E19" s="144"/>
      <c r="F19" s="144"/>
      <c r="G19" s="144">
        <v>65.2</v>
      </c>
      <c r="H19" s="144"/>
      <c r="I19" s="77">
        <f t="shared" si="0"/>
        <v>125</v>
      </c>
      <c r="J19" s="77">
        <f t="shared" si="0"/>
        <v>350.2</v>
      </c>
      <c r="K19" s="77">
        <f>D19+H19</f>
        <v>20000</v>
      </c>
      <c r="L19" s="144">
        <f t="shared" si="1"/>
        <v>0</v>
      </c>
    </row>
    <row r="20" spans="1:21" ht="39" hidden="1" customHeight="1" x14ac:dyDescent="0.35">
      <c r="A20" s="24" t="s">
        <v>80</v>
      </c>
      <c r="B20" s="77">
        <f t="shared" ref="B20:H20" si="2">B17</f>
        <v>308</v>
      </c>
      <c r="C20" s="77">
        <f t="shared" si="2"/>
        <v>1000</v>
      </c>
      <c r="D20" s="77">
        <f t="shared" si="2"/>
        <v>66000</v>
      </c>
      <c r="E20" s="77"/>
      <c r="F20" s="77">
        <f t="shared" si="2"/>
        <v>0</v>
      </c>
      <c r="G20" s="77">
        <f t="shared" si="2"/>
        <v>0</v>
      </c>
      <c r="H20" s="77">
        <f t="shared" si="2"/>
        <v>0</v>
      </c>
      <c r="I20" s="77">
        <f t="shared" si="0"/>
        <v>308</v>
      </c>
      <c r="J20" s="77">
        <f t="shared" si="0"/>
        <v>1000</v>
      </c>
      <c r="K20" s="77">
        <f>D20+H20</f>
        <v>66000</v>
      </c>
      <c r="L20" s="144">
        <f t="shared" si="1"/>
        <v>0</v>
      </c>
      <c r="U20" s="107"/>
    </row>
    <row r="21" spans="1:21" hidden="1" x14ac:dyDescent="0.3">
      <c r="A21" s="135" t="s">
        <v>81</v>
      </c>
      <c r="B21" s="204" t="e">
        <f>#REF!</f>
        <v>#REF!</v>
      </c>
      <c r="C21" s="204" t="e">
        <f>#REF!</f>
        <v>#REF!</v>
      </c>
      <c r="D21" s="204" t="e">
        <f>#REF!</f>
        <v>#REF!</v>
      </c>
      <c r="E21" s="77"/>
      <c r="F21" s="204" t="e">
        <f>#REF!</f>
        <v>#REF!</v>
      </c>
      <c r="G21" s="204" t="e">
        <f>#REF!</f>
        <v>#REF!</v>
      </c>
      <c r="H21" s="204" t="e">
        <f>#REF!</f>
        <v>#REF!</v>
      </c>
      <c r="I21" s="204" t="e">
        <f>#REF!</f>
        <v>#REF!</v>
      </c>
      <c r="J21" s="204" t="e">
        <f>#REF!</f>
        <v>#REF!</v>
      </c>
      <c r="K21" s="204" t="e">
        <f>#REF!</f>
        <v>#REF!</v>
      </c>
      <c r="L21" s="144">
        <f t="shared" si="1"/>
        <v>0</v>
      </c>
    </row>
    <row r="22" spans="1:21" hidden="1" x14ac:dyDescent="0.3">
      <c r="A22" s="135" t="s">
        <v>82</v>
      </c>
      <c r="B22" s="204"/>
      <c r="C22" s="204"/>
      <c r="D22" s="204"/>
      <c r="E22" s="77"/>
      <c r="F22" s="204"/>
      <c r="G22" s="204"/>
      <c r="H22" s="204"/>
      <c r="I22" s="204"/>
      <c r="J22" s="204"/>
      <c r="K22" s="204"/>
      <c r="L22" s="144">
        <f t="shared" si="1"/>
        <v>0</v>
      </c>
    </row>
    <row r="23" spans="1:21" ht="18.75" hidden="1" customHeight="1" x14ac:dyDescent="0.3">
      <c r="A23" s="135" t="s">
        <v>83</v>
      </c>
      <c r="B23" s="204"/>
      <c r="C23" s="204"/>
      <c r="D23" s="204"/>
      <c r="E23" s="77"/>
      <c r="F23" s="204"/>
      <c r="G23" s="204"/>
      <c r="H23" s="204"/>
      <c r="I23" s="204"/>
      <c r="J23" s="204"/>
      <c r="K23" s="204"/>
      <c r="L23" s="144">
        <f t="shared" si="1"/>
        <v>0</v>
      </c>
    </row>
    <row r="24" spans="1:21" ht="32.25" hidden="1" customHeight="1" x14ac:dyDescent="0.3">
      <c r="A24" s="24" t="s">
        <v>84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>
        <f t="shared" si="1"/>
        <v>0</v>
      </c>
    </row>
    <row r="25" spans="1:21" ht="36" hidden="1" customHeight="1" x14ac:dyDescent="0.3">
      <c r="A25" s="24" t="s">
        <v>85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144">
        <f t="shared" si="1"/>
        <v>0</v>
      </c>
    </row>
    <row r="26" spans="1:21" ht="59.45" customHeight="1" x14ac:dyDescent="0.3">
      <c r="A26" s="56" t="s">
        <v>292</v>
      </c>
      <c r="B26" s="77">
        <v>16.5</v>
      </c>
      <c r="C26" s="77">
        <v>507</v>
      </c>
      <c r="D26" s="77">
        <v>125320</v>
      </c>
      <c r="E26" s="77">
        <v>0</v>
      </c>
      <c r="F26" s="77">
        <v>0.9</v>
      </c>
      <c r="G26" s="144">
        <v>48</v>
      </c>
      <c r="H26" s="144">
        <v>780</v>
      </c>
      <c r="I26" s="144">
        <f>B26+F26</f>
        <v>17.399999999999999</v>
      </c>
      <c r="J26" s="144">
        <f>C26+G26</f>
        <v>555</v>
      </c>
      <c r="K26" s="77">
        <f>D26+H26</f>
        <v>126100</v>
      </c>
      <c r="L26" s="144">
        <f t="shared" si="1"/>
        <v>0</v>
      </c>
    </row>
    <row r="27" spans="1:21" ht="42.6" hidden="1" customHeight="1" x14ac:dyDescent="0.3">
      <c r="A27" s="137" t="s">
        <v>86</v>
      </c>
      <c r="B27" s="77">
        <f t="shared" ref="B27:K27" si="3">B26</f>
        <v>16.5</v>
      </c>
      <c r="C27" s="77">
        <f t="shared" si="3"/>
        <v>507</v>
      </c>
      <c r="D27" s="77">
        <f t="shared" si="3"/>
        <v>125320</v>
      </c>
      <c r="E27" s="77"/>
      <c r="F27" s="77">
        <f t="shared" si="3"/>
        <v>0.9</v>
      </c>
      <c r="G27" s="144">
        <f t="shared" si="3"/>
        <v>48</v>
      </c>
      <c r="H27" s="144">
        <f t="shared" si="3"/>
        <v>780</v>
      </c>
      <c r="I27" s="144">
        <f t="shared" si="3"/>
        <v>17.399999999999999</v>
      </c>
      <c r="J27" s="144">
        <f t="shared" si="3"/>
        <v>555</v>
      </c>
      <c r="K27" s="77">
        <f t="shared" si="3"/>
        <v>126100</v>
      </c>
      <c r="L27" s="144">
        <f t="shared" si="1"/>
        <v>0</v>
      </c>
    </row>
    <row r="28" spans="1:21" ht="32.450000000000003" customHeight="1" x14ac:dyDescent="0.3">
      <c r="A28" s="83" t="s">
        <v>87</v>
      </c>
      <c r="B28" s="77">
        <f>B17+B26</f>
        <v>324.5</v>
      </c>
      <c r="C28" s="146">
        <f t="shared" ref="C28:L28" si="4">C17+C26</f>
        <v>1507</v>
      </c>
      <c r="D28" s="146">
        <f t="shared" si="4"/>
        <v>191320</v>
      </c>
      <c r="E28" s="146">
        <f t="shared" si="4"/>
        <v>230</v>
      </c>
      <c r="F28" s="146">
        <f t="shared" si="4"/>
        <v>0.9</v>
      </c>
      <c r="G28" s="146">
        <f t="shared" si="4"/>
        <v>48</v>
      </c>
      <c r="H28" s="146">
        <f t="shared" si="4"/>
        <v>780</v>
      </c>
      <c r="I28" s="146">
        <f t="shared" si="4"/>
        <v>325.39999999999998</v>
      </c>
      <c r="J28" s="146">
        <f t="shared" si="4"/>
        <v>1555</v>
      </c>
      <c r="K28" s="146">
        <f t="shared" si="4"/>
        <v>192100</v>
      </c>
      <c r="L28" s="146">
        <f t="shared" si="4"/>
        <v>230</v>
      </c>
    </row>
    <row r="29" spans="1:21" x14ac:dyDescent="0.3">
      <c r="B29" s="46"/>
      <c r="C29" s="46"/>
      <c r="D29" s="46"/>
      <c r="E29" s="46"/>
    </row>
  </sheetData>
  <mergeCells count="15">
    <mergeCell ref="B21:B23"/>
    <mergeCell ref="C21:C23"/>
    <mergeCell ref="D21:D23"/>
    <mergeCell ref="F21:F23"/>
    <mergeCell ref="K21:K23"/>
    <mergeCell ref="G21:G23"/>
    <mergeCell ref="H21:H23"/>
    <mergeCell ref="I21:I23"/>
    <mergeCell ref="J21:J23"/>
    <mergeCell ref="I12:L12"/>
    <mergeCell ref="J2:L2"/>
    <mergeCell ref="B12:D12"/>
    <mergeCell ref="F12:H12"/>
    <mergeCell ref="A9:L9"/>
    <mergeCell ref="A10:L10"/>
  </mergeCells>
  <phoneticPr fontId="2" type="noConversion"/>
  <pageMargins left="0.78740157480314965" right="0.78740157480314965" top="1.1811023622047245" bottom="0.39370078740157483" header="0.51181102362204722" footer="0.51181102362204722"/>
  <pageSetup paperSize="9" scale="6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  <vt:lpstr>'Додаток 1'!Заголовки_для_печати</vt:lpstr>
      <vt:lpstr>'Додаток 3'!Заголовки_для_печати</vt:lpstr>
      <vt:lpstr>'Додаток 5'!Заголовки_для_печати</vt:lpstr>
      <vt:lpstr>'Додаток 2'!Область_печати</vt:lpstr>
      <vt:lpstr>'Додаток 3'!Область_печати</vt:lpstr>
      <vt:lpstr>'Додаток 5'!Область_печати</vt:lpstr>
      <vt:lpstr>'Додаток 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Юрий Луценко</cp:lastModifiedBy>
  <cp:lastPrinted>2018-10-31T12:50:56Z</cp:lastPrinted>
  <dcterms:created xsi:type="dcterms:W3CDTF">2014-12-27T12:45:40Z</dcterms:created>
  <dcterms:modified xsi:type="dcterms:W3CDTF">2018-11-13T11:19:45Z</dcterms:modified>
</cp:coreProperties>
</file>