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Документи для сайту\Проекти рішень ФВ\Рішення райради внесення змін\"/>
    </mc:Choice>
  </mc:AlternateContent>
  <xr:revisionPtr revIDLastSave="0" documentId="8_{0648C7CF-579D-486C-961E-61E51CC5862E}" xr6:coauthVersionLast="37" xr6:coauthVersionMax="37" xr10:uidLastSave="{00000000-0000-0000-0000-000000000000}"/>
  <bookViews>
    <workbookView xWindow="360" yWindow="135" windowWidth="20730" windowHeight="11760" activeTab="5" xr2:uid="{00000000-000D-0000-FFFF-FFFF00000000}"/>
  </bookViews>
  <sheets>
    <sheet name="Додаток 1" sheetId="1" r:id="rId1"/>
    <sheet name="Додаток 2" sheetId="2" r:id="rId2"/>
    <sheet name="Додаток 3" sheetId="4" r:id="rId3"/>
    <sheet name="Додаток 4" sheetId="7" r:id="rId4"/>
    <sheet name="Додаток 5" sheetId="5" r:id="rId5"/>
    <sheet name="Додаток 6" sheetId="6" r:id="rId6"/>
  </sheets>
  <definedNames>
    <definedName name="_xlnm.Print_Titles" localSheetId="0">'Додаток 1'!$9:$11</definedName>
    <definedName name="_xlnm.Print_Titles" localSheetId="2">'Додаток 3'!$10:$13</definedName>
    <definedName name="_xlnm.Print_Titles" localSheetId="3">'Додаток 4'!$A:$B</definedName>
    <definedName name="_xlnm.Print_Titles" localSheetId="4">'Додаток 5'!$9:$11</definedName>
    <definedName name="_xlnm.Print_Area" localSheetId="1">'Додаток 2'!$A$1:$F$24</definedName>
    <definedName name="_xlnm.Print_Area" localSheetId="2">'Додаток 3'!$A$1:$P$57</definedName>
    <definedName name="_xlnm.Print_Area" localSheetId="3">'Додаток 4'!$A$1:$P$16</definedName>
    <definedName name="_xlnm.Print_Area" localSheetId="4">'Додаток 5'!$A$1:$J$39</definedName>
    <definedName name="_xlnm.Print_Area" localSheetId="5">'Додаток 6'!$A$1:$L$28</definedName>
  </definedNames>
  <calcPr calcId="179021"/>
</workbook>
</file>

<file path=xl/calcChain.xml><?xml version="1.0" encoding="utf-8"?>
<calcChain xmlns="http://schemas.openxmlformats.org/spreadsheetml/2006/main">
  <c r="F16" i="7" l="1"/>
  <c r="F35" i="4"/>
  <c r="F34" i="4"/>
  <c r="D44" i="1"/>
  <c r="H29" i="4" l="1"/>
  <c r="E17" i="6"/>
  <c r="C17" i="6" l="1"/>
  <c r="J37" i="5"/>
  <c r="H37" i="5"/>
  <c r="H19" i="5"/>
  <c r="C16" i="7"/>
  <c r="G33" i="4" l="1"/>
  <c r="H33" i="4"/>
  <c r="I33" i="4"/>
  <c r="K33" i="4"/>
  <c r="L33" i="4"/>
  <c r="M33" i="4"/>
  <c r="N33" i="4"/>
  <c r="O33" i="4"/>
  <c r="J33" i="4" s="1"/>
  <c r="E56" i="4"/>
  <c r="J56" i="4"/>
  <c r="F55" i="4"/>
  <c r="F53" i="4"/>
  <c r="F51" i="4"/>
  <c r="F49" i="4"/>
  <c r="F47" i="4"/>
  <c r="F46" i="4"/>
  <c r="F44" i="4"/>
  <c r="F42" i="4"/>
  <c r="F41" i="4"/>
  <c r="F40" i="4"/>
  <c r="F38" i="4"/>
  <c r="K29" i="4"/>
  <c r="O29" i="4"/>
  <c r="F29" i="4"/>
  <c r="F17" i="4"/>
  <c r="K16" i="4"/>
  <c r="F16" i="4"/>
  <c r="O16" i="4"/>
  <c r="F16" i="2"/>
  <c r="D16" i="2"/>
  <c r="D42" i="1"/>
  <c r="P56" i="4" l="1"/>
  <c r="C49" i="1" l="1"/>
  <c r="G16" i="4" l="1"/>
  <c r="E45" i="4"/>
  <c r="P45" i="4" s="1"/>
  <c r="J45" i="4"/>
  <c r="J51" i="4" l="1"/>
  <c r="E51" i="4"/>
  <c r="P51" i="4" l="1"/>
  <c r="F52" i="4"/>
  <c r="F33" i="4" s="1"/>
  <c r="H16" i="5" l="1"/>
  <c r="F26" i="4"/>
  <c r="J30" i="4" l="1"/>
  <c r="E30" i="4"/>
  <c r="P30" i="4" s="1"/>
  <c r="D13" i="1" l="1"/>
  <c r="J16" i="4" l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1" i="4"/>
  <c r="J34" i="4"/>
  <c r="J35" i="4"/>
  <c r="J36" i="4"/>
  <c r="J37" i="4"/>
  <c r="J38" i="4"/>
  <c r="J39" i="4"/>
  <c r="J40" i="4"/>
  <c r="J41" i="4"/>
  <c r="J42" i="4"/>
  <c r="J43" i="4"/>
  <c r="J44" i="4"/>
  <c r="J46" i="4"/>
  <c r="J47" i="4"/>
  <c r="J48" i="4"/>
  <c r="J49" i="4"/>
  <c r="J50" i="4"/>
  <c r="J52" i="4"/>
  <c r="J53" i="4"/>
  <c r="J54" i="4"/>
  <c r="J55" i="4"/>
  <c r="J36" i="5" l="1"/>
  <c r="J35" i="5" s="1"/>
  <c r="H36" i="5"/>
  <c r="H35" i="5" s="1"/>
  <c r="I33" i="5"/>
  <c r="I32" i="5" s="1"/>
  <c r="J33" i="5"/>
  <c r="J32" i="5" s="1"/>
  <c r="H33" i="5"/>
  <c r="H32" i="5" s="1"/>
  <c r="J30" i="5"/>
  <c r="J29" i="5" s="1"/>
  <c r="H30" i="5"/>
  <c r="H29" i="5"/>
  <c r="J23" i="5"/>
  <c r="H24" i="5"/>
  <c r="H23" i="5" s="1"/>
  <c r="H21" i="5"/>
  <c r="H20" i="5"/>
  <c r="J18" i="5"/>
  <c r="J17" i="5" s="1"/>
  <c r="J12" i="5" s="1"/>
  <c r="H18" i="5"/>
  <c r="H17" i="5" s="1"/>
  <c r="H14" i="5"/>
  <c r="H13" i="5" s="1"/>
  <c r="I13" i="5"/>
  <c r="I14" i="5"/>
  <c r="I15" i="5"/>
  <c r="G15" i="5" s="1"/>
  <c r="I16" i="5"/>
  <c r="G16" i="5" s="1"/>
  <c r="I19" i="5"/>
  <c r="I18" i="5" s="1"/>
  <c r="I20" i="5"/>
  <c r="I21" i="5"/>
  <c r="I22" i="5"/>
  <c r="G22" i="5" s="1"/>
  <c r="I24" i="5"/>
  <c r="I25" i="5"/>
  <c r="G25" i="5" s="1"/>
  <c r="I26" i="5"/>
  <c r="G26" i="5" s="1"/>
  <c r="I27" i="5"/>
  <c r="G27" i="5" s="1"/>
  <c r="I28" i="5"/>
  <c r="G28" i="5" s="1"/>
  <c r="I31" i="5"/>
  <c r="G31" i="5" s="1"/>
  <c r="G33" i="5"/>
  <c r="I34" i="5"/>
  <c r="G34" i="5" s="1"/>
  <c r="I37" i="5"/>
  <c r="G37" i="5" s="1"/>
  <c r="I38" i="5"/>
  <c r="G38" i="5" s="1"/>
  <c r="G21" i="5"/>
  <c r="H16" i="7"/>
  <c r="L16" i="7" s="1"/>
  <c r="J39" i="5" l="1"/>
  <c r="I36" i="5"/>
  <c r="I35" i="5" s="1"/>
  <c r="G24" i="5"/>
  <c r="G35" i="5"/>
  <c r="G36" i="5"/>
  <c r="G32" i="5"/>
  <c r="G19" i="5"/>
  <c r="G20" i="5"/>
  <c r="I23" i="5"/>
  <c r="G23" i="5" s="1"/>
  <c r="I30" i="5"/>
  <c r="I17" i="5"/>
  <c r="G17" i="5" s="1"/>
  <c r="G18" i="5"/>
  <c r="G13" i="5"/>
  <c r="H12" i="5"/>
  <c r="H39" i="5" s="1"/>
  <c r="I12" i="5"/>
  <c r="G12" i="5" s="1"/>
  <c r="G14" i="5"/>
  <c r="M32" i="4"/>
  <c r="N32" i="4"/>
  <c r="O32" i="4"/>
  <c r="K32" i="4"/>
  <c r="H32" i="4"/>
  <c r="I32" i="4"/>
  <c r="F32" i="4"/>
  <c r="G32" i="4"/>
  <c r="L15" i="4"/>
  <c r="M15" i="4"/>
  <c r="M14" i="4" s="1"/>
  <c r="N15" i="4"/>
  <c r="N14" i="4" s="1"/>
  <c r="O15" i="4"/>
  <c r="O14" i="4" s="1"/>
  <c r="K15" i="4"/>
  <c r="K14" i="4" s="1"/>
  <c r="G15" i="4"/>
  <c r="G14" i="4" s="1"/>
  <c r="G57" i="4" s="1"/>
  <c r="H15" i="4"/>
  <c r="H14" i="4" s="1"/>
  <c r="I15" i="4"/>
  <c r="I14" i="4" s="1"/>
  <c r="F15" i="4"/>
  <c r="F14" i="4" s="1"/>
  <c r="O57" i="4" l="1"/>
  <c r="M57" i="4"/>
  <c r="L32" i="4"/>
  <c r="J32" i="4" s="1"/>
  <c r="L14" i="4"/>
  <c r="J14" i="4" s="1"/>
  <c r="J15" i="4"/>
  <c r="I29" i="5"/>
  <c r="G29" i="5" s="1"/>
  <c r="G30" i="5"/>
  <c r="I57" i="4"/>
  <c r="N57" i="4"/>
  <c r="K57" i="4"/>
  <c r="H57" i="4"/>
  <c r="F57" i="4"/>
  <c r="E15" i="4"/>
  <c r="E16" i="4"/>
  <c r="P16" i="4" s="1"/>
  <c r="E17" i="4"/>
  <c r="P17" i="4" s="1"/>
  <c r="E18" i="4"/>
  <c r="P18" i="4" s="1"/>
  <c r="E19" i="4"/>
  <c r="P19" i="4" s="1"/>
  <c r="E20" i="4"/>
  <c r="P20" i="4" s="1"/>
  <c r="E21" i="4"/>
  <c r="P21" i="4" s="1"/>
  <c r="E22" i="4"/>
  <c r="P22" i="4" s="1"/>
  <c r="E23" i="4"/>
  <c r="P23" i="4" s="1"/>
  <c r="E24" i="4"/>
  <c r="P24" i="4" s="1"/>
  <c r="E25" i="4"/>
  <c r="P25" i="4" s="1"/>
  <c r="E26" i="4"/>
  <c r="P26" i="4" s="1"/>
  <c r="E27" i="4"/>
  <c r="P27" i="4" s="1"/>
  <c r="E28" i="4"/>
  <c r="P28" i="4" s="1"/>
  <c r="E29" i="4"/>
  <c r="P29" i="4" s="1"/>
  <c r="E31" i="4"/>
  <c r="P31" i="4" s="1"/>
  <c r="E32" i="4"/>
  <c r="E33" i="4"/>
  <c r="P33" i="4" s="1"/>
  <c r="E34" i="4"/>
  <c r="P34" i="4" s="1"/>
  <c r="E35" i="4"/>
  <c r="P35" i="4" s="1"/>
  <c r="E36" i="4"/>
  <c r="P36" i="4" s="1"/>
  <c r="E37" i="4"/>
  <c r="P37" i="4" s="1"/>
  <c r="E38" i="4"/>
  <c r="P38" i="4" s="1"/>
  <c r="E39" i="4"/>
  <c r="P39" i="4" s="1"/>
  <c r="E40" i="4"/>
  <c r="P40" i="4" s="1"/>
  <c r="E41" i="4"/>
  <c r="P41" i="4" s="1"/>
  <c r="E42" i="4"/>
  <c r="P42" i="4" s="1"/>
  <c r="E43" i="4"/>
  <c r="P43" i="4" s="1"/>
  <c r="E44" i="4"/>
  <c r="P44" i="4" s="1"/>
  <c r="E46" i="4"/>
  <c r="P46" i="4" s="1"/>
  <c r="E47" i="4"/>
  <c r="P47" i="4" s="1"/>
  <c r="E48" i="4"/>
  <c r="P48" i="4" s="1"/>
  <c r="E49" i="4"/>
  <c r="P49" i="4" s="1"/>
  <c r="E50" i="4"/>
  <c r="P50" i="4" s="1"/>
  <c r="E52" i="4"/>
  <c r="P52" i="4" s="1"/>
  <c r="E53" i="4"/>
  <c r="P53" i="4" s="1"/>
  <c r="E54" i="4"/>
  <c r="P54" i="4" s="1"/>
  <c r="E55" i="4"/>
  <c r="P55" i="4" s="1"/>
  <c r="E14" i="4"/>
  <c r="P14" i="4" s="1"/>
  <c r="P32" i="4" l="1"/>
  <c r="L57" i="4"/>
  <c r="J57" i="4" s="1"/>
  <c r="I39" i="5"/>
  <c r="G39" i="5" s="1"/>
  <c r="P15" i="4"/>
  <c r="E57" i="4"/>
  <c r="P57" i="4" s="1"/>
  <c r="E50" i="1"/>
  <c r="F50" i="1"/>
  <c r="D50" i="1"/>
  <c r="D43" i="1" s="1"/>
  <c r="C52" i="1"/>
  <c r="E13" i="1" l="1"/>
  <c r="F13" i="1"/>
  <c r="C14" i="1"/>
  <c r="D16" i="1"/>
  <c r="C13" i="1" l="1"/>
  <c r="E43" i="1"/>
  <c r="C53" i="1"/>
  <c r="C54" i="1"/>
  <c r="Q33" i="4" l="1"/>
  <c r="C47" i="1" l="1"/>
  <c r="C50" i="1" l="1"/>
  <c r="C55" i="1"/>
  <c r="C45" i="1" l="1"/>
  <c r="C48" i="1"/>
  <c r="C46" i="1"/>
  <c r="C44" i="1" l="1"/>
  <c r="F43" i="1"/>
  <c r="C43" i="1"/>
  <c r="E41" i="1"/>
  <c r="F41" i="1"/>
  <c r="D41" i="1"/>
  <c r="C42" i="1"/>
  <c r="F40" i="1" l="1"/>
  <c r="F39" i="1" s="1"/>
  <c r="D40" i="1"/>
  <c r="D39" i="1" s="1"/>
  <c r="E40" i="1"/>
  <c r="E39" i="1" s="1"/>
  <c r="C41" i="1"/>
  <c r="E21" i="1"/>
  <c r="F21" i="1"/>
  <c r="D21" i="1"/>
  <c r="D15" i="1" s="1"/>
  <c r="D12" i="1" s="1"/>
  <c r="C23" i="1"/>
  <c r="C24" i="1"/>
  <c r="C25" i="1"/>
  <c r="C26" i="1"/>
  <c r="C39" i="1" l="1"/>
  <c r="C40" i="1"/>
  <c r="C28" i="6" l="1"/>
  <c r="D28" i="6"/>
  <c r="E28" i="6"/>
  <c r="F28" i="6"/>
  <c r="G28" i="6"/>
  <c r="H28" i="6"/>
  <c r="B28" i="6"/>
  <c r="L18" i="6" l="1"/>
  <c r="L19" i="6"/>
  <c r="L20" i="6"/>
  <c r="L21" i="6"/>
  <c r="L22" i="6"/>
  <c r="L23" i="6"/>
  <c r="L24" i="6"/>
  <c r="L25" i="6"/>
  <c r="L26" i="6"/>
  <c r="L27" i="6"/>
  <c r="L17" i="6"/>
  <c r="L28" i="6" s="1"/>
  <c r="D22" i="2" l="1"/>
  <c r="D21" i="2"/>
  <c r="E16" i="2"/>
  <c r="E12" i="1" l="1"/>
  <c r="F12" i="1"/>
  <c r="D32" i="1" l="1"/>
  <c r="D31" i="1" s="1"/>
  <c r="C31" i="1" s="1"/>
  <c r="C33" i="1"/>
  <c r="D13" i="2"/>
  <c r="D12" i="2" s="1"/>
  <c r="D17" i="2" s="1"/>
  <c r="C16" i="1"/>
  <c r="C17" i="1"/>
  <c r="C18" i="1"/>
  <c r="C19" i="1"/>
  <c r="C20" i="1"/>
  <c r="C21" i="1"/>
  <c r="C22" i="1"/>
  <c r="D23" i="2"/>
  <c r="K26" i="6"/>
  <c r="K27" i="6" s="1"/>
  <c r="K21" i="6"/>
  <c r="D20" i="6"/>
  <c r="H20" i="6"/>
  <c r="J26" i="6"/>
  <c r="J27" i="6" s="1"/>
  <c r="J21" i="6"/>
  <c r="C20" i="6"/>
  <c r="G20" i="6"/>
  <c r="I26" i="6"/>
  <c r="I27" i="6" s="1"/>
  <c r="I21" i="6"/>
  <c r="B20" i="6"/>
  <c r="F20" i="6"/>
  <c r="H27" i="6"/>
  <c r="H21" i="6"/>
  <c r="G27" i="6"/>
  <c r="G21" i="6"/>
  <c r="F27" i="6"/>
  <c r="F21" i="6"/>
  <c r="D27" i="6"/>
  <c r="D21" i="6"/>
  <c r="C27" i="6"/>
  <c r="C21" i="6"/>
  <c r="B27" i="6"/>
  <c r="B21" i="6"/>
  <c r="K19" i="6"/>
  <c r="J19" i="6"/>
  <c r="I19" i="6"/>
  <c r="K18" i="6"/>
  <c r="J18" i="6"/>
  <c r="I18" i="6"/>
  <c r="K17" i="6"/>
  <c r="K28" i="6" s="1"/>
  <c r="J17" i="6"/>
  <c r="I17" i="6"/>
  <c r="I28" i="6" s="1"/>
  <c r="C22" i="2"/>
  <c r="C21" i="2"/>
  <c r="E13" i="2"/>
  <c r="E12" i="2" s="1"/>
  <c r="E17" i="2" s="1"/>
  <c r="C15" i="2"/>
  <c r="C14" i="2"/>
  <c r="C37" i="1"/>
  <c r="E35" i="1"/>
  <c r="E34" i="1" s="1"/>
  <c r="F35" i="1"/>
  <c r="F34" i="1" s="1"/>
  <c r="D35" i="1"/>
  <c r="E29" i="1"/>
  <c r="F29" i="1"/>
  <c r="F28" i="1" s="1"/>
  <c r="D29" i="1"/>
  <c r="D28" i="1" s="1"/>
  <c r="C30" i="1"/>
  <c r="C36" i="1"/>
  <c r="D34" i="1"/>
  <c r="E23" i="2"/>
  <c r="E20" i="2" s="1"/>
  <c r="E19" i="2" s="1"/>
  <c r="E24" i="2" s="1"/>
  <c r="F23" i="2"/>
  <c r="F20" i="2" s="1"/>
  <c r="F19" i="2" s="1"/>
  <c r="F24" i="2" s="1"/>
  <c r="F13" i="2"/>
  <c r="F12" i="2" s="1"/>
  <c r="F17" i="2" s="1"/>
  <c r="C16" i="2"/>
  <c r="H23" i="2" l="1"/>
  <c r="D20" i="2"/>
  <c r="D19" i="2" s="1"/>
  <c r="D24" i="2" s="1"/>
  <c r="C24" i="2" s="1"/>
  <c r="C32" i="1"/>
  <c r="J28" i="6"/>
  <c r="J20" i="6"/>
  <c r="C35" i="1"/>
  <c r="D27" i="1"/>
  <c r="I20" i="6"/>
  <c r="C23" i="2"/>
  <c r="C20" i="2" s="1"/>
  <c r="C17" i="2"/>
  <c r="C15" i="1"/>
  <c r="C34" i="1"/>
  <c r="F27" i="1"/>
  <c r="F38" i="1" s="1"/>
  <c r="F56" i="1" s="1"/>
  <c r="K20" i="6"/>
  <c r="C12" i="2"/>
  <c r="E28" i="1"/>
  <c r="C29" i="1"/>
  <c r="C13" i="2"/>
  <c r="C19" i="2" l="1"/>
  <c r="D38" i="1"/>
  <c r="C12" i="1"/>
  <c r="C28" i="1"/>
  <c r="E27" i="1"/>
  <c r="E38" i="1" l="1"/>
  <c r="E56" i="1" s="1"/>
  <c r="C27" i="1"/>
  <c r="U19" i="4" l="1"/>
  <c r="C38" i="1"/>
  <c r="D56" i="1"/>
  <c r="C56" i="1" s="1"/>
</calcChain>
</file>

<file path=xl/sharedStrings.xml><?xml version="1.0" encoding="utf-8"?>
<sst xmlns="http://schemas.openxmlformats.org/spreadsheetml/2006/main" count="448" uniqueCount="290">
  <si>
    <t>ДОХОДИ</t>
  </si>
  <si>
    <t xml:space="preserve">грн. </t>
  </si>
  <si>
    <t>Загальний фонд</t>
  </si>
  <si>
    <t>Спеціальний фонд</t>
  </si>
  <si>
    <t>ПОДАТКОВІ НАДХОДЖЕННЯ</t>
  </si>
  <si>
    <t>НЕПОДАТКОВІ  НАДХОДЖЕННЯ</t>
  </si>
  <si>
    <t>21000000 </t>
  </si>
  <si>
    <t>Доходи від власності та підприємницької діяльності </t>
  </si>
  <si>
    <t>Інші надходження</t>
  </si>
  <si>
    <t>Адміністративні штрафи та інші санкції</t>
  </si>
  <si>
    <t xml:space="preserve">Власні надходження бюджетних установ 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</si>
  <si>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</si>
  <si>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</si>
  <si>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РАЗОМ ДОХОДІВ</t>
  </si>
  <si>
    <t>ОФІЦІЙНІ ТРАНСФЕРТИ</t>
  </si>
  <si>
    <t>КЕРУЮЧИЙ СПРАВАМИ ВИКОНКОМУ</t>
  </si>
  <si>
    <t>О.О. ГИЖКО</t>
  </si>
  <si>
    <t>Код</t>
  </si>
  <si>
    <t>Всього</t>
  </si>
  <si>
    <t xml:space="preserve">"Про районний у місті </t>
  </si>
  <si>
    <t>бюджет на 2015 рік"</t>
  </si>
  <si>
    <t>грн.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</si>
  <si>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</si>
  <si>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</si>
  <si>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</si>
  <si>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</si>
  <si>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</si>
  <si>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</si>
  <si>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</si>
  <si>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</t>
  </si>
  <si>
    <t xml:space="preserve"> </t>
  </si>
  <si>
    <t>Разом</t>
  </si>
  <si>
    <t>з них</t>
  </si>
  <si>
    <t>оплата праці</t>
  </si>
  <si>
    <t>комунальні послуги та енергоносії</t>
  </si>
  <si>
    <t>Виконком Довгинцівської  районної в місті ради</t>
  </si>
  <si>
    <t>Управління  праці  та соціального захисту населення виконкому Довгинцівської районної в місті ради</t>
  </si>
  <si>
    <t>видатки споживання</t>
  </si>
  <si>
    <t>видатки розвитку</t>
  </si>
  <si>
    <t>0111</t>
  </si>
  <si>
    <t>1040</t>
  </si>
  <si>
    <t>0810</t>
  </si>
  <si>
    <t>1010</t>
  </si>
  <si>
    <t>1020</t>
  </si>
  <si>
    <t xml:space="preserve">ПЕРЕЛІК        </t>
  </si>
  <si>
    <t>УСЬОГО</t>
  </si>
  <si>
    <t xml:space="preserve"> ЛІМІТИ СПОЖИВАННЯ       </t>
  </si>
  <si>
    <t>Найменування</t>
  </si>
  <si>
    <t>Тепло</t>
  </si>
  <si>
    <t>Вода</t>
  </si>
  <si>
    <t>Електро-</t>
  </si>
  <si>
    <t>енергія</t>
  </si>
  <si>
    <t>Гкал</t>
  </si>
  <si>
    <t>кВт/г</t>
  </si>
  <si>
    <t>Виконавчий комітет Довгинцівської районної в місті ради</t>
  </si>
  <si>
    <t>з них: виконком</t>
  </si>
  <si>
    <t>управління праці та соціального захисту населення</t>
  </si>
  <si>
    <t>Усього за функцією 010116 "Органи місцевого самовря-дування"</t>
  </si>
  <si>
    <t>Усього за функцією 130107 "Утримання та навчально-</t>
  </si>
  <si>
    <t>тренувальна робота дитячо - юнацьких спортивних</t>
  </si>
  <si>
    <t>шкіл"</t>
  </si>
  <si>
    <t>Комунальний заклад "Притулок для неповнолітніх "Пролісок"</t>
  </si>
  <si>
    <t>Всього по функції 090700 Притулки для неповнолітніх</t>
  </si>
  <si>
    <t>Усього за функцією 091204 "Територіальні центри соціального обслуговування (надання соціальних послуг)"</t>
  </si>
  <si>
    <t>УСЬОГО ПО РАЙОНУ</t>
  </si>
  <si>
    <t>Додаток 1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</si>
  <si>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</si>
  <si>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</si>
  <si>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</si>
  <si>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</si>
  <si>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</si>
  <si>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</si>
  <si>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Надходження від плати за послуги, що надаються бюджетними установами згідно із законодавством </t>
  </si>
  <si>
    <t>Додаток 2</t>
  </si>
  <si>
    <t>Додаток 4</t>
  </si>
  <si>
    <t>0829</t>
  </si>
  <si>
    <t>1050</t>
  </si>
  <si>
    <t>Організація та проведення громадських робіт</t>
  </si>
  <si>
    <t>в місті ради VІІ скликання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</si>
  <si>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</si>
  <si>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</si>
  <si>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</si>
  <si>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Заходи державної політики з питань дітей та їх соціального захисту</t>
  </si>
  <si>
    <t>3112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</si>
  <si>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</si>
  <si>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</si>
  <si>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</si>
  <si>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0620</t>
  </si>
  <si>
    <t>3041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</si>
  <si>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</si>
  <si>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</si>
  <si>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</si>
  <si>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</si>
  <si>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</si>
  <si>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</si>
  <si>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</si>
  <si>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</si>
  <si>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</si>
  <si>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</si>
  <si>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</si>
  <si>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90302</t>
  </si>
  <si>
    <t>90304</t>
  </si>
  <si>
    <t>90305</t>
  </si>
  <si>
    <t>90306</t>
  </si>
  <si>
    <t>90307</t>
  </si>
  <si>
    <t>90308</t>
  </si>
  <si>
    <t>90401</t>
  </si>
  <si>
    <t>3104</t>
  </si>
  <si>
    <t xml:space="preserve"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 </t>
  </si>
  <si>
    <t>Туристичний збір </t>
  </si>
  <si>
    <t>Туристичний збір, сплачений юридичними особами </t>
  </si>
  <si>
    <t>Реалізація державної політики у молодіжній сфері</t>
  </si>
  <si>
    <t>Інші заходи та заклади молодіжної політики</t>
  </si>
  <si>
    <t>установи</t>
  </si>
  <si>
    <t>Газ</t>
  </si>
  <si>
    <r>
      <t>м</t>
    </r>
    <r>
      <rPr>
        <sz val="14"/>
        <rFont val="Calibri"/>
        <family val="2"/>
        <charset val="204"/>
      </rPr>
      <t>³</t>
    </r>
  </si>
  <si>
    <t>3130</t>
  </si>
  <si>
    <t>0200000</t>
  </si>
  <si>
    <t>0210000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</si>
  <si>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</si>
  <si>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</si>
  <si>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</si>
  <si>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0213112</t>
  </si>
  <si>
    <t>0213120</t>
  </si>
  <si>
    <t>3120</t>
  </si>
  <si>
    <t>0213133</t>
  </si>
  <si>
    <t>0213122</t>
  </si>
  <si>
    <t>0213123</t>
  </si>
  <si>
    <t>3122</t>
  </si>
  <si>
    <t>3123</t>
  </si>
  <si>
    <t>0213130</t>
  </si>
  <si>
    <t>3230</t>
  </si>
  <si>
    <t>0215061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</si>
  <si>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</si>
  <si>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</si>
  <si>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0216030</t>
  </si>
  <si>
    <t>6030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</si>
  <si>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</si>
  <si>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</si>
  <si>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</si>
  <si>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</si>
  <si>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</si>
  <si>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0800000</t>
  </si>
  <si>
    <t>0810000</t>
  </si>
  <si>
    <t>0813041</t>
  </si>
  <si>
    <t>0813043</t>
  </si>
  <si>
    <t>0813044</t>
  </si>
  <si>
    <t>0813045</t>
  </si>
  <si>
    <t>0813046</t>
  </si>
  <si>
    <t>0813047</t>
  </si>
  <si>
    <t>0813104</t>
  </si>
  <si>
    <t>0813160</t>
  </si>
  <si>
    <t>3160</t>
  </si>
  <si>
    <t>0813230</t>
  </si>
  <si>
    <t>Підвищення кваліфікації депутатів місцевих рад та посадових осіб місцевого самоврядування</t>
  </si>
  <si>
    <t>0210170</t>
  </si>
  <si>
    <t>0170</t>
  </si>
  <si>
    <t>0131</t>
  </si>
  <si>
    <t>Туристичний збір, сплачений фізичними особами 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</si>
  <si>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</si>
  <si>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</si>
  <si>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</si>
  <si>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</si>
  <si>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</si>
  <si>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</si>
  <si>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1030</t>
  </si>
  <si>
    <t>0813022</t>
  </si>
  <si>
    <t>3022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</si>
  <si>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</si>
  <si>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</si>
  <si>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 xml:space="preserve">Від органів державного управління  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</si>
  <si>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</si>
  <si>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</si>
  <si>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</si>
  <si>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0213210</t>
  </si>
  <si>
    <t>3210</t>
  </si>
  <si>
    <t>0213242</t>
  </si>
  <si>
    <t>Інші заходи у сфері соціального захисту і соціального забезпечення</t>
  </si>
  <si>
    <t>0214082</t>
  </si>
  <si>
    <t>Інші заходи в галузі культури і мистецтва</t>
  </si>
  <si>
    <t>Додаток  3</t>
  </si>
  <si>
    <t>0813042</t>
  </si>
  <si>
    <t>0813081</t>
  </si>
  <si>
    <t>0813082</t>
  </si>
  <si>
    <t>0813083</t>
  </si>
  <si>
    <t>0813084</t>
  </si>
  <si>
    <t>Надання державної соціальної допомоги малозабезпеченим сім’ям</t>
  </si>
  <si>
    <t>3042</t>
  </si>
  <si>
    <t>3081</t>
  </si>
  <si>
    <t>3082</t>
  </si>
  <si>
    <t>3083</t>
  </si>
  <si>
    <t>3084</t>
  </si>
  <si>
    <t>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</si>
  <si>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</si>
  <si>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</si>
  <si>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</si>
  <si>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</si>
  <si>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</si>
  <si>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</si>
  <si>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</si>
  <si>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Додаток 5</t>
  </si>
  <si>
    <t>Додаток 6</t>
  </si>
  <si>
    <t>Субвенція з місцевого бюджету на здійснення заходів щодо соціально - 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</si>
  <si>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</si>
  <si>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у тому числі:</t>
  </si>
  <si>
    <t xml:space="preserve">Інші субвенції з місцевого бюджету </t>
  </si>
  <si>
    <t>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</si>
  <si>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Комунальна установа "Територіальний центр соціального обслуговування (надання соціальних послуг) у Довгинцівському районі" Криворізької міської ради</t>
  </si>
  <si>
    <t>районного у місті бюджету на 2019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</si>
  <si>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</si>
  <si>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</si>
  <si>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Найменування згідно
 з Класифікацією доходів бюджету</t>
  </si>
  <si>
    <t>Усього</t>
  </si>
  <si>
    <t>усього</t>
  </si>
  <si>
    <t>у тому числі бюджет розвитку</t>
  </si>
  <si>
    <t>УСЬОГО ДОХОДІВ (без урахування міжбюджетних трансфертів)</t>
  </si>
  <si>
    <t>Найменування 
згідно з Класифікацією фінансування бюджету</t>
  </si>
  <si>
    <t>на фінансування проектів - переможців конкурсу місцевого розвитку "Громадський бюджет" у 2019 році</t>
  </si>
  <si>
    <t>Фінансування за типом кредитора</t>
  </si>
  <si>
    <t>Загальне фінансування</t>
  </si>
  <si>
    <r>
      <t>Фінансування  за типом боргового зобов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язання</t>
    </r>
  </si>
  <si>
    <t>Код програмної класифікації видатків та кредитування місцевих  бюджетів</t>
  </si>
  <si>
    <t>Код Типової програмної класифікації видатків та кредитування місцевих 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</si>
  <si>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</si>
  <si>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</si>
  <si>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0213140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</si>
  <si>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</si>
  <si>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</si>
  <si>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</si>
  <si>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</si>
  <si>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 xml:space="preserve">УСЬОГО 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</si>
  <si>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</si>
  <si>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</si>
  <si>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</si>
  <si>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</si>
  <si>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субвенції</t>
  </si>
  <si>
    <t>дотації:</t>
  </si>
  <si>
    <t xml:space="preserve">субвенції </t>
  </si>
  <si>
    <t>загального фонду на:</t>
  </si>
  <si>
    <t xml:space="preserve">інші дотації з місцевого бюджету </t>
  </si>
  <si>
    <t>спеціального фонду на: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</si>
  <si>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</si>
  <si>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>фінансування проектів-переможців конкурсу місцевого розвитку «Громадський бюджет» у 2019 році</t>
  </si>
  <si>
    <t xml:space="preserve">РОЗПОДІЛ                                                                                                                                                                                                                                                                                                                                                                                                                                                                                                   видатків районного у місті бюджету на 2019 рік </t>
  </si>
  <si>
    <t>Міжбюджетні трансферти на 2019 рік</t>
  </si>
  <si>
    <t>Код Програмної класифікації видатків та кредитування місцевого бюджету</t>
  </si>
  <si>
    <t>Найменування місцевої / регіональної програми</t>
  </si>
  <si>
    <t>Дата та номер документа, яким затверджено місцеву / регіональну програму</t>
  </si>
  <si>
    <t xml:space="preserve">Програма соціального захисту окремих категорій громадян Довгинцівського району на 2017-2019 роки </t>
  </si>
  <si>
    <t xml:space="preserve">Програма реалізації заходів щодо поліпшення становища молоді, жінок та сімей на 2017-2019 роки </t>
  </si>
  <si>
    <t>Програма реалізації культурно-мистецьких заходів державного та місцевого значення на 2017-2019 роки</t>
  </si>
  <si>
    <t>Програма реалізації заходів на розвиток фізичної культури і спорту на 2017-2019 роки</t>
  </si>
  <si>
    <t>Рішення районної в місті ради від 23.12.2016 № 85, зі змінами</t>
  </si>
  <si>
    <t xml:space="preserve">Рішення районної в місті ради від 23.12.2016 № 87, зі змінами </t>
  </si>
  <si>
    <t>Рішення районної в місті ради від 23.12.2016 № 89, зі змінами</t>
  </si>
  <si>
    <t>Рішення районної в місті ради від 23.12.2016 № 84, зі змінами</t>
  </si>
  <si>
    <t>Рішення районної в місті ради від 23.12.2016 № 90, зі змінами</t>
  </si>
  <si>
    <t xml:space="preserve"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2017-2019 роки </t>
  </si>
  <si>
    <t xml:space="preserve"> Рішення районної в місті ради від 23.12.2016 № 86, зі змінами</t>
  </si>
  <si>
    <t>Програма реалізації соціального захисту дітей на 2017 -         2019 роки</t>
  </si>
  <si>
    <t xml:space="preserve"> енергоносіїв у фізичних обсягах за кожною бюджетною установою, закладом на 2019 рік</t>
  </si>
  <si>
    <t>місцевих програм, які фінансуватимуться за рахунок коштів районного у місті бюджету  у 2019 році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</si>
  <si>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</si>
  <si>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</si>
  <si>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</si>
  <si>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 xml:space="preserve">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</si>
  <si>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</si>
  <si>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</si>
  <si>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</si>
  <si>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0216086</t>
  </si>
  <si>
    <t>6086</t>
  </si>
  <si>
    <t>Інша діяльність щодо забезпечення житлом громадян</t>
  </si>
  <si>
    <t>0610</t>
  </si>
  <si>
    <t>на виконання доручень виборців депутатами обласної ради у 2019 році</t>
  </si>
  <si>
    <t>виконання доручень виборців депутатами обласної ради у 2019 році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</si>
  <si>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</si>
  <si>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0813085</t>
  </si>
  <si>
    <t>0813087</t>
  </si>
  <si>
    <t>3087</t>
  </si>
  <si>
    <r>
      <t>Надання допомоги на дітей, які виховуються у багатодітних сім</t>
    </r>
    <r>
      <rPr>
        <sz val="14"/>
        <rFont val="Calibri"/>
        <family val="2"/>
        <charset val="204"/>
      </rPr>
      <t>'ях</t>
    </r>
  </si>
  <si>
    <t>0813049</t>
  </si>
  <si>
    <t>3049</t>
  </si>
  <si>
    <t>Відшкодування послуги з догляду за дитиною до трьох років "муніципальна няня"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</si>
  <si>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</si>
  <si>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</si>
  <si>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</si>
  <si>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Міський бюджет</t>
  </si>
  <si>
    <t>04205600000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</si>
  <si>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</si>
  <si>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проєкту рішення районної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</si>
</sst>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Calibri"/>
      <family val="2"/>
      <charset val="204"/>
    </font>
    <font>
      <sz val="2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50"/>
      <name val="Times New Roman"/>
      <family val="1"/>
      <charset val="204"/>
    </font>
    <font>
      <sz val="36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30"/>
      <name val="Times New Roman"/>
      <family val="1"/>
      <charset val="204"/>
    </font>
    <font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sz val="50"/>
      <name val="Times New Roman"/>
      <family val="1"/>
      <charset val="204"/>
    </font>
    <font>
      <i/>
      <sz val="3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3" fillId="0" borderId="0" xfId="0" applyFont="1"/>
    <xf numFmtId="0" fontId="5" fillId="0" borderId="0" xfId="1" applyFont="1"/>
    <xf numFmtId="0" fontId="5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justify" vertical="center" wrapText="1"/>
    </xf>
    <xf numFmtId="2" fontId="5" fillId="0" borderId="0" xfId="0" applyNumberFormat="1" applyFont="1"/>
    <xf numFmtId="0" fontId="5" fillId="0" borderId="1" xfId="0" applyNumberFormat="1" applyFont="1" applyFill="1" applyBorder="1" applyAlignment="1" applyProtection="1">
      <alignment horizontal="justify" vertical="center" wrapText="1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0" xfId="0" applyNumberFormat="1" applyFont="1"/>
    <xf numFmtId="1" fontId="5" fillId="0" borderId="0" xfId="1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1" applyFont="1"/>
    <xf numFmtId="0" fontId="10" fillId="0" borderId="0" xfId="1" applyFont="1" applyAlignment="1">
      <alignment vertical="center" wrapText="1"/>
    </xf>
    <xf numFmtId="0" fontId="9" fillId="0" borderId="0" xfId="0" applyFont="1"/>
    <xf numFmtId="0" fontId="9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11" fillId="0" borderId="0" xfId="0" applyFont="1" applyFill="1"/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12" fillId="0" borderId="0" xfId="0" applyFont="1"/>
    <xf numFmtId="0" fontId="5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top" shrinkToFi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/>
    <xf numFmtId="2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shrinkToFi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13" fillId="0" borderId="0" xfId="0" applyFont="1" applyFill="1"/>
    <xf numFmtId="0" fontId="14" fillId="0" borderId="0" xfId="1" applyFont="1" applyAlignment="1"/>
    <xf numFmtId="0" fontId="14" fillId="0" borderId="0" xfId="1" applyFont="1" applyAlignment="1">
      <alignment horizontal="left"/>
    </xf>
    <xf numFmtId="0" fontId="14" fillId="0" borderId="0" xfId="1" applyFont="1" applyFill="1" applyAlignment="1"/>
    <xf numFmtId="0" fontId="15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/>
    <xf numFmtId="0" fontId="16" fillId="0" borderId="0" xfId="0" applyFont="1" applyAlignment="1">
      <alignment vertical="top" shrinkToFit="1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/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4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justify" vertical="center" wrapText="1"/>
    </xf>
    <xf numFmtId="0" fontId="9" fillId="0" borderId="0" xfId="0" applyFont="1" applyBorder="1"/>
    <xf numFmtId="2" fontId="5" fillId="0" borderId="0" xfId="0" applyNumberFormat="1" applyFont="1" applyBorder="1"/>
    <xf numFmtId="2" fontId="5" fillId="0" borderId="0" xfId="1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4" fontId="3" fillId="0" borderId="0" xfId="0" applyNumberFormat="1" applyFont="1"/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 wrapText="1" shrinkToFit="1"/>
    </xf>
    <xf numFmtId="2" fontId="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3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/>
    </xf>
    <xf numFmtId="0" fontId="26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49" fontId="28" fillId="0" borderId="1" xfId="2" applyNumberFormat="1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/>
    <xf numFmtId="0" fontId="28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shrinkToFi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view="pageBreakPreview" zoomScale="70" zoomScaleNormal="100" zoomScaleSheetLayoutView="70" workbookViewId="0">
      <selection activeCell="D4" sqref="D4"/>
    </sheetView>
  </sheetViews>
  <sheetFormatPr defaultColWidth="9.140625" defaultRowHeight="18.75" x14ac:dyDescent="0.3"/>
  <cols>
    <col min="1" max="1" width="14.28515625" style="3" customWidth="1"/>
    <col min="2" max="2" width="88.28515625" style="3" customWidth="1"/>
    <col min="3" max="3" width="19.5703125" style="3" customWidth="1"/>
    <col min="4" max="4" width="20.42578125" style="3" customWidth="1"/>
    <col min="5" max="5" width="16.5703125" style="3" customWidth="1"/>
    <col min="6" max="6" width="17.5703125" style="3" customWidth="1"/>
    <col min="7" max="8" width="9.140625" style="3"/>
    <col min="9" max="9" width="19.5703125" style="92" bestFit="1" customWidth="1"/>
    <col min="10" max="16384" width="9.140625" style="3"/>
  </cols>
  <sheetData>
    <row r="1" spans="1:9" s="31" customFormat="1" ht="26.45" customHeight="1" x14ac:dyDescent="0.35">
      <c r="A1" s="29"/>
      <c r="B1" s="30"/>
      <c r="D1" s="79" t="s">
        <v>65</v>
      </c>
      <c r="E1" s="79"/>
      <c r="F1" s="79"/>
      <c r="I1" s="141"/>
    </row>
    <row r="2" spans="1:9" s="31" customFormat="1" ht="26.45" customHeight="1" x14ac:dyDescent="0.35">
      <c r="A2" s="29"/>
      <c r="B2" s="32"/>
      <c r="D2" s="80" t="s">
        <v>289</v>
      </c>
      <c r="E2" s="79"/>
      <c r="F2" s="79"/>
      <c r="I2" s="141"/>
    </row>
    <row r="3" spans="1:9" s="31" customFormat="1" ht="26.45" customHeight="1" x14ac:dyDescent="0.35">
      <c r="A3" s="29"/>
      <c r="B3" s="32"/>
      <c r="D3" s="81" t="s">
        <v>78</v>
      </c>
      <c r="E3" s="81"/>
      <c r="F3" s="81"/>
      <c r="I3" s="141"/>
    </row>
    <row r="4" spans="1:9" s="31" customFormat="1" ht="26.45" customHeight="1" x14ac:dyDescent="0.35">
      <c r="A4" s="29"/>
      <c r="B4" s="29"/>
      <c r="D4" s="79"/>
      <c r="E4" s="79"/>
      <c r="F4" s="79"/>
      <c r="I4" s="141"/>
    </row>
    <row r="5" spans="1:9" x14ac:dyDescent="0.3">
      <c r="A5" s="2"/>
      <c r="B5" s="2"/>
      <c r="C5" s="5"/>
      <c r="D5" s="2"/>
      <c r="E5" s="4"/>
      <c r="F5" s="6"/>
    </row>
    <row r="6" spans="1:9" s="31" customFormat="1" ht="27.6" customHeight="1" x14ac:dyDescent="0.35">
      <c r="A6" s="191" t="s">
        <v>0</v>
      </c>
      <c r="B6" s="191"/>
      <c r="C6" s="191"/>
      <c r="D6" s="191"/>
      <c r="E6" s="191"/>
      <c r="F6" s="191"/>
      <c r="I6" s="141"/>
    </row>
    <row r="7" spans="1:9" s="31" customFormat="1" ht="27.6" customHeight="1" x14ac:dyDescent="0.35">
      <c r="A7" s="192" t="s">
        <v>208</v>
      </c>
      <c r="B7" s="192"/>
      <c r="C7" s="192"/>
      <c r="D7" s="192"/>
      <c r="E7" s="192"/>
      <c r="F7" s="192"/>
      <c r="I7" s="141"/>
    </row>
    <row r="8" spans="1:9" ht="16.899999999999999" customHeight="1" x14ac:dyDescent="0.3">
      <c r="A8" s="6"/>
      <c r="B8" s="7"/>
      <c r="C8" s="7"/>
      <c r="D8" s="7"/>
      <c r="E8" s="7"/>
      <c r="F8" s="8" t="s">
        <v>1</v>
      </c>
    </row>
    <row r="9" spans="1:9" ht="27.6" customHeight="1" x14ac:dyDescent="0.3">
      <c r="A9" s="190" t="s">
        <v>17</v>
      </c>
      <c r="B9" s="190" t="s">
        <v>211</v>
      </c>
      <c r="C9" s="190" t="s">
        <v>212</v>
      </c>
      <c r="D9" s="190" t="s">
        <v>2</v>
      </c>
      <c r="E9" s="190" t="s">
        <v>3</v>
      </c>
      <c r="F9" s="190"/>
    </row>
    <row r="10" spans="1:9" ht="61.9" customHeight="1" x14ac:dyDescent="0.3">
      <c r="A10" s="190"/>
      <c r="B10" s="190"/>
      <c r="C10" s="190"/>
      <c r="D10" s="190"/>
      <c r="E10" s="9" t="s">
        <v>213</v>
      </c>
      <c r="F10" s="9" t="s">
        <v>214</v>
      </c>
    </row>
    <row r="11" spans="1:9" s="150" customFormat="1" ht="18.600000000000001" customHeight="1" x14ac:dyDescent="0.2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I11" s="151"/>
    </row>
    <row r="12" spans="1:9" ht="27.6" customHeight="1" x14ac:dyDescent="0.3">
      <c r="A12" s="10">
        <v>10000000</v>
      </c>
      <c r="B12" s="10" t="s">
        <v>4</v>
      </c>
      <c r="C12" s="11">
        <f>D12+E12</f>
        <v>10138900</v>
      </c>
      <c r="D12" s="11">
        <f>D13+D15</f>
        <v>10138900</v>
      </c>
      <c r="E12" s="11">
        <f>E15</f>
        <v>0</v>
      </c>
      <c r="F12" s="11">
        <f>F15</f>
        <v>0</v>
      </c>
    </row>
    <row r="13" spans="1:9" ht="27.6" customHeight="1" x14ac:dyDescent="0.3">
      <c r="A13" s="10">
        <v>14000000</v>
      </c>
      <c r="B13" s="12" t="s">
        <v>209</v>
      </c>
      <c r="C13" s="11">
        <f t="shared" ref="C13:C14" si="0">D13+E13</f>
        <v>4195300</v>
      </c>
      <c r="D13" s="11">
        <f>D14</f>
        <v>4195300</v>
      </c>
      <c r="E13" s="11">
        <f t="shared" ref="E13:F13" si="1">E14</f>
        <v>0</v>
      </c>
      <c r="F13" s="11">
        <f t="shared" si="1"/>
        <v>0</v>
      </c>
    </row>
    <row r="14" spans="1:9" ht="45.6" customHeight="1" x14ac:dyDescent="0.3">
      <c r="A14" s="10">
        <v>14040000</v>
      </c>
      <c r="B14" s="12" t="s">
        <v>210</v>
      </c>
      <c r="C14" s="11">
        <f t="shared" si="0"/>
        <v>4195300</v>
      </c>
      <c r="D14" s="11">
        <v>4195300</v>
      </c>
      <c r="E14" s="11">
        <v>0</v>
      </c>
      <c r="F14" s="11">
        <v>0</v>
      </c>
    </row>
    <row r="15" spans="1:9" ht="27.6" customHeight="1" x14ac:dyDescent="0.3">
      <c r="A15" s="9">
        <v>18000000</v>
      </c>
      <c r="B15" s="15" t="s">
        <v>66</v>
      </c>
      <c r="C15" s="11">
        <f t="shared" ref="C15:C22" si="2">D15+E15</f>
        <v>5943600</v>
      </c>
      <c r="D15" s="11">
        <f>D16+D21</f>
        <v>5943600</v>
      </c>
      <c r="E15" s="11">
        <v>0</v>
      </c>
      <c r="F15" s="11">
        <v>0</v>
      </c>
      <c r="I15" s="142"/>
    </row>
    <row r="16" spans="1:9" ht="27.6" customHeight="1" x14ac:dyDescent="0.3">
      <c r="A16" s="9">
        <v>18010000</v>
      </c>
      <c r="B16" s="15" t="s">
        <v>67</v>
      </c>
      <c r="C16" s="11">
        <f t="shared" si="2"/>
        <v>5943600</v>
      </c>
      <c r="D16" s="11">
        <f>D17+D18+D19+D20</f>
        <v>5943600</v>
      </c>
      <c r="E16" s="11">
        <v>0</v>
      </c>
      <c r="F16" s="11">
        <v>0</v>
      </c>
    </row>
    <row r="17" spans="1:6" ht="43.15" customHeight="1" x14ac:dyDescent="0.3">
      <c r="A17" s="9">
        <v>18010100</v>
      </c>
      <c r="B17" s="15" t="s">
        <v>68</v>
      </c>
      <c r="C17" s="11">
        <f t="shared" si="2"/>
        <v>68400</v>
      </c>
      <c r="D17" s="11">
        <v>68400</v>
      </c>
      <c r="E17" s="11">
        <v>0</v>
      </c>
      <c r="F17" s="11">
        <v>0</v>
      </c>
    </row>
    <row r="18" spans="1:6" ht="43.15" customHeight="1" x14ac:dyDescent="0.3">
      <c r="A18" s="9">
        <v>18010200</v>
      </c>
      <c r="B18" s="15" t="s">
        <v>69</v>
      </c>
      <c r="C18" s="11">
        <f t="shared" si="2"/>
        <v>133200</v>
      </c>
      <c r="D18" s="11">
        <v>133200</v>
      </c>
      <c r="E18" s="11">
        <v>0</v>
      </c>
      <c r="F18" s="11">
        <v>0</v>
      </c>
    </row>
    <row r="19" spans="1:6" ht="43.15" customHeight="1" x14ac:dyDescent="0.3">
      <c r="A19" s="9">
        <v>18010300</v>
      </c>
      <c r="B19" s="15" t="s">
        <v>70</v>
      </c>
      <c r="C19" s="11">
        <f t="shared" si="2"/>
        <v>255600</v>
      </c>
      <c r="D19" s="11">
        <v>255600</v>
      </c>
      <c r="E19" s="11">
        <v>0</v>
      </c>
      <c r="F19" s="11">
        <v>0</v>
      </c>
    </row>
    <row r="20" spans="1:6" ht="43.15" customHeight="1" x14ac:dyDescent="0.3">
      <c r="A20" s="9">
        <v>18010400</v>
      </c>
      <c r="B20" s="15" t="s">
        <v>71</v>
      </c>
      <c r="C20" s="11">
        <f t="shared" si="2"/>
        <v>5486400</v>
      </c>
      <c r="D20" s="11">
        <v>5486400</v>
      </c>
      <c r="E20" s="11">
        <v>0</v>
      </c>
      <c r="F20" s="11">
        <v>0</v>
      </c>
    </row>
    <row r="21" spans="1:6" ht="27" hidden="1" customHeight="1" x14ac:dyDescent="0.3">
      <c r="A21" s="9">
        <v>18030000</v>
      </c>
      <c r="B21" s="12" t="s">
        <v>109</v>
      </c>
      <c r="C21" s="11">
        <f t="shared" si="2"/>
        <v>0</v>
      </c>
      <c r="D21" s="11">
        <f>D22+D26</f>
        <v>0</v>
      </c>
      <c r="E21" s="11">
        <f>E22+E26</f>
        <v>0</v>
      </c>
      <c r="F21" s="11">
        <f>F22+F26</f>
        <v>0</v>
      </c>
    </row>
    <row r="22" spans="1:6" ht="27" hidden="1" customHeight="1" x14ac:dyDescent="0.3">
      <c r="A22" s="9">
        <v>18030100</v>
      </c>
      <c r="B22" s="12" t="s">
        <v>110</v>
      </c>
      <c r="C22" s="11">
        <f t="shared" si="2"/>
        <v>0</v>
      </c>
      <c r="D22" s="11"/>
      <c r="E22" s="11">
        <v>0</v>
      </c>
      <c r="F22" s="11">
        <v>0</v>
      </c>
    </row>
    <row r="23" spans="1:6" ht="27" hidden="1" customHeight="1" x14ac:dyDescent="0.3">
      <c r="A23" s="138">
        <v>18030101</v>
      </c>
      <c r="B23" s="12" t="s">
        <v>110</v>
      </c>
      <c r="C23" s="11">
        <f>D23+E23</f>
        <v>0</v>
      </c>
      <c r="D23" s="11"/>
      <c r="E23" s="11">
        <v>0</v>
      </c>
      <c r="F23" s="11">
        <v>0</v>
      </c>
    </row>
    <row r="24" spans="1:6" ht="27" hidden="1" customHeight="1" x14ac:dyDescent="0.3">
      <c r="A24" s="138">
        <v>18030102</v>
      </c>
      <c r="B24" s="12" t="s">
        <v>110</v>
      </c>
      <c r="C24" s="11">
        <f>D24+E24</f>
        <v>0</v>
      </c>
      <c r="D24" s="11"/>
      <c r="E24" s="11">
        <v>0</v>
      </c>
      <c r="F24" s="11">
        <v>0</v>
      </c>
    </row>
    <row r="25" spans="1:6" ht="27" hidden="1" customHeight="1" x14ac:dyDescent="0.3">
      <c r="A25" s="138">
        <v>18030103</v>
      </c>
      <c r="B25" s="12" t="s">
        <v>110</v>
      </c>
      <c r="C25" s="11">
        <f>D25+E25</f>
        <v>0</v>
      </c>
      <c r="D25" s="11"/>
      <c r="E25" s="11">
        <v>0</v>
      </c>
      <c r="F25" s="11">
        <v>0</v>
      </c>
    </row>
    <row r="26" spans="1:6" ht="27" hidden="1" customHeight="1" x14ac:dyDescent="0.3">
      <c r="A26" s="138">
        <v>18030104</v>
      </c>
      <c r="B26" s="12" t="s">
        <v>158</v>
      </c>
      <c r="C26" s="11">
        <f>D26+E26</f>
        <v>0</v>
      </c>
      <c r="D26" s="11"/>
      <c r="E26" s="11">
        <v>0</v>
      </c>
      <c r="F26" s="11">
        <v>0</v>
      </c>
    </row>
    <row r="27" spans="1:6" ht="27" customHeight="1" x14ac:dyDescent="0.3">
      <c r="A27" s="16">
        <v>20000000</v>
      </c>
      <c r="B27" s="16" t="s">
        <v>5</v>
      </c>
      <c r="C27" s="11">
        <f t="shared" ref="C27:C43" si="3">D27+E27</f>
        <v>418525</v>
      </c>
      <c r="D27" s="17">
        <f>D28+D31+D34</f>
        <v>225400</v>
      </c>
      <c r="E27" s="17">
        <f>E28+E34</f>
        <v>193125</v>
      </c>
      <c r="F27" s="17">
        <f>F28+F34</f>
        <v>0</v>
      </c>
    </row>
    <row r="28" spans="1:6" ht="27" customHeight="1" x14ac:dyDescent="0.3">
      <c r="A28" s="18" t="s">
        <v>6</v>
      </c>
      <c r="B28" s="19" t="s">
        <v>7</v>
      </c>
      <c r="C28" s="11">
        <f t="shared" si="3"/>
        <v>54400</v>
      </c>
      <c r="D28" s="17">
        <f t="shared" ref="D28:F29" si="4">D29</f>
        <v>54400</v>
      </c>
      <c r="E28" s="17">
        <f t="shared" si="4"/>
        <v>0</v>
      </c>
      <c r="F28" s="17">
        <f t="shared" si="4"/>
        <v>0</v>
      </c>
    </row>
    <row r="29" spans="1:6" ht="27" customHeight="1" x14ac:dyDescent="0.3">
      <c r="A29" s="16">
        <v>21080000</v>
      </c>
      <c r="B29" s="20" t="s">
        <v>8</v>
      </c>
      <c r="C29" s="11">
        <f t="shared" si="3"/>
        <v>54400</v>
      </c>
      <c r="D29" s="17">
        <f t="shared" si="4"/>
        <v>54400</v>
      </c>
      <c r="E29" s="17">
        <f t="shared" si="4"/>
        <v>0</v>
      </c>
      <c r="F29" s="17">
        <f t="shared" si="4"/>
        <v>0</v>
      </c>
    </row>
    <row r="30" spans="1:6" ht="27" customHeight="1" x14ac:dyDescent="0.3">
      <c r="A30" s="16">
        <v>21081100</v>
      </c>
      <c r="B30" s="21" t="s">
        <v>9</v>
      </c>
      <c r="C30" s="11">
        <f t="shared" si="3"/>
        <v>54400</v>
      </c>
      <c r="D30" s="17">
        <v>54400</v>
      </c>
      <c r="E30" s="17">
        <v>0</v>
      </c>
      <c r="F30" s="11">
        <v>0</v>
      </c>
    </row>
    <row r="31" spans="1:6" ht="36.6" customHeight="1" x14ac:dyDescent="0.3">
      <c r="A31" s="16">
        <v>22000000</v>
      </c>
      <c r="B31" s="12" t="s">
        <v>79</v>
      </c>
      <c r="C31" s="11">
        <f t="shared" si="3"/>
        <v>171000</v>
      </c>
      <c r="D31" s="17">
        <f>D32</f>
        <v>171000</v>
      </c>
      <c r="E31" s="17">
        <v>0</v>
      </c>
      <c r="F31" s="11">
        <v>0</v>
      </c>
    </row>
    <row r="32" spans="1:6" ht="27" customHeight="1" x14ac:dyDescent="0.3">
      <c r="A32" s="16">
        <v>22010000</v>
      </c>
      <c r="B32" s="21" t="s">
        <v>80</v>
      </c>
      <c r="C32" s="11">
        <f t="shared" si="3"/>
        <v>171000</v>
      </c>
      <c r="D32" s="17">
        <f>D33</f>
        <v>171000</v>
      </c>
      <c r="E32" s="17">
        <v>0</v>
      </c>
      <c r="F32" s="11">
        <v>0</v>
      </c>
    </row>
    <row r="33" spans="1:9" ht="27" customHeight="1" x14ac:dyDescent="0.3">
      <c r="A33" s="16">
        <v>22012500</v>
      </c>
      <c r="B33" s="21" t="s">
        <v>81</v>
      </c>
      <c r="C33" s="11">
        <f t="shared" si="3"/>
        <v>171000</v>
      </c>
      <c r="D33" s="17">
        <v>171000</v>
      </c>
      <c r="E33" s="17">
        <v>0</v>
      </c>
      <c r="F33" s="11">
        <v>0</v>
      </c>
    </row>
    <row r="34" spans="1:9" ht="27" customHeight="1" x14ac:dyDescent="0.3">
      <c r="A34" s="16">
        <v>25000000</v>
      </c>
      <c r="B34" s="21" t="s">
        <v>10</v>
      </c>
      <c r="C34" s="11">
        <f t="shared" si="3"/>
        <v>193125</v>
      </c>
      <c r="D34" s="17">
        <f>D35</f>
        <v>0</v>
      </c>
      <c r="E34" s="17">
        <f>E35</f>
        <v>193125</v>
      </c>
      <c r="F34" s="17">
        <f>F35</f>
        <v>0</v>
      </c>
    </row>
    <row r="35" spans="1:9" ht="42" customHeight="1" x14ac:dyDescent="0.3">
      <c r="A35" s="16">
        <v>25010000</v>
      </c>
      <c r="B35" s="22" t="s">
        <v>72</v>
      </c>
      <c r="C35" s="11">
        <f t="shared" si="3"/>
        <v>193125</v>
      </c>
      <c r="D35" s="17">
        <f>D36+D37</f>
        <v>0</v>
      </c>
      <c r="E35" s="17">
        <f>E36+E37</f>
        <v>193125</v>
      </c>
      <c r="F35" s="17">
        <f>F36+F37</f>
        <v>0</v>
      </c>
    </row>
    <row r="36" spans="1:9" ht="37.5" customHeight="1" x14ac:dyDescent="0.3">
      <c r="A36" s="16">
        <v>25010100</v>
      </c>
      <c r="B36" s="22" t="s">
        <v>11</v>
      </c>
      <c r="C36" s="11">
        <f t="shared" si="3"/>
        <v>183800</v>
      </c>
      <c r="D36" s="17">
        <v>0</v>
      </c>
      <c r="E36" s="17">
        <v>183800</v>
      </c>
      <c r="F36" s="11">
        <v>0</v>
      </c>
      <c r="I36" s="142"/>
    </row>
    <row r="37" spans="1:9" ht="27" customHeight="1" x14ac:dyDescent="0.3">
      <c r="A37" s="16">
        <v>25010300</v>
      </c>
      <c r="B37" s="13" t="s">
        <v>12</v>
      </c>
      <c r="C37" s="11">
        <f t="shared" si="3"/>
        <v>9325</v>
      </c>
      <c r="D37" s="17">
        <v>0</v>
      </c>
      <c r="E37" s="17">
        <v>9325</v>
      </c>
      <c r="F37" s="11">
        <v>0</v>
      </c>
      <c r="I37" s="142"/>
    </row>
    <row r="38" spans="1:9" ht="27.6" customHeight="1" x14ac:dyDescent="0.3">
      <c r="A38" s="10"/>
      <c r="B38" s="16" t="s">
        <v>215</v>
      </c>
      <c r="C38" s="11">
        <f t="shared" si="3"/>
        <v>10557425</v>
      </c>
      <c r="D38" s="17">
        <f>D12+D27</f>
        <v>10364300</v>
      </c>
      <c r="E38" s="17">
        <f>E12+E27</f>
        <v>193125</v>
      </c>
      <c r="F38" s="17">
        <f>F12+F27</f>
        <v>0</v>
      </c>
      <c r="I38" s="142"/>
    </row>
    <row r="39" spans="1:9" ht="27.6" customHeight="1" x14ac:dyDescent="0.3">
      <c r="A39" s="10">
        <v>40000000</v>
      </c>
      <c r="B39" s="16" t="s">
        <v>14</v>
      </c>
      <c r="C39" s="11">
        <f t="shared" si="3"/>
        <v>215059477.09999999</v>
      </c>
      <c r="D39" s="11">
        <f>D40</f>
        <v>215059477.09999999</v>
      </c>
      <c r="E39" s="11">
        <f>E40</f>
        <v>0</v>
      </c>
      <c r="F39" s="11">
        <f>F40</f>
        <v>0</v>
      </c>
      <c r="I39" s="142"/>
    </row>
    <row r="40" spans="1:9" ht="27.6" customHeight="1" x14ac:dyDescent="0.3">
      <c r="A40" s="16">
        <v>41000000</v>
      </c>
      <c r="B40" s="21" t="s">
        <v>170</v>
      </c>
      <c r="C40" s="11">
        <f t="shared" si="3"/>
        <v>215059477.09999999</v>
      </c>
      <c r="D40" s="17">
        <f>D41+D43</f>
        <v>215059477.09999999</v>
      </c>
      <c r="E40" s="17">
        <f>E41+E43</f>
        <v>0</v>
      </c>
      <c r="F40" s="17">
        <f>F41+F43</f>
        <v>0</v>
      </c>
    </row>
    <row r="41" spans="1:9" ht="27.6" customHeight="1" x14ac:dyDescent="0.3">
      <c r="A41" s="69">
        <v>41040000</v>
      </c>
      <c r="B41" s="24" t="s">
        <v>171</v>
      </c>
      <c r="C41" s="11">
        <f t="shared" si="3"/>
        <v>35234690</v>
      </c>
      <c r="D41" s="17">
        <f>D42</f>
        <v>35234690</v>
      </c>
      <c r="E41" s="17">
        <f>E42</f>
        <v>0</v>
      </c>
      <c r="F41" s="17">
        <f>F42</f>
        <v>0</v>
      </c>
    </row>
    <row r="42" spans="1:9" ht="27.6" customHeight="1" x14ac:dyDescent="0.3">
      <c r="A42" s="69">
        <v>41040400</v>
      </c>
      <c r="B42" s="24" t="s">
        <v>172</v>
      </c>
      <c r="C42" s="11">
        <f t="shared" si="3"/>
        <v>35234690</v>
      </c>
      <c r="D42" s="17">
        <f>33592190+54000+8000+195000+195000+1050500+140000</f>
        <v>35234690</v>
      </c>
      <c r="E42" s="17">
        <v>0</v>
      </c>
      <c r="F42" s="17">
        <v>0</v>
      </c>
    </row>
    <row r="43" spans="1:9" ht="30" customHeight="1" x14ac:dyDescent="0.3">
      <c r="A43" s="69">
        <v>41050000</v>
      </c>
      <c r="B43" s="24" t="s">
        <v>173</v>
      </c>
      <c r="C43" s="11">
        <f t="shared" si="3"/>
        <v>179824787.09999999</v>
      </c>
      <c r="D43" s="17">
        <f>SUM(D44:D50)</f>
        <v>179824787.09999999</v>
      </c>
      <c r="E43" s="17">
        <f>E46+E44+E45+E47+E48+E50+E55</f>
        <v>0</v>
      </c>
      <c r="F43" s="17">
        <f>F46+F44+F45+F48</f>
        <v>0</v>
      </c>
    </row>
    <row r="44" spans="1:9" ht="189" customHeight="1" x14ac:dyDescent="0.3">
      <c r="A44" s="69">
        <v>41050100</v>
      </c>
      <c r="B44" s="24" t="s">
        <v>267</v>
      </c>
      <c r="C44" s="11">
        <f t="shared" ref="C44:C49" si="5">D44+E44</f>
        <v>45222700.100000001</v>
      </c>
      <c r="D44" s="152">
        <f>63388900+3669963.28-23231509.18+200000-4654+1200000</f>
        <v>45222700.100000001</v>
      </c>
      <c r="E44" s="17">
        <v>0</v>
      </c>
      <c r="F44" s="17">
        <v>0</v>
      </c>
      <c r="I44" s="143"/>
    </row>
    <row r="45" spans="1:9" ht="79.900000000000006" customHeight="1" x14ac:dyDescent="0.3">
      <c r="A45" s="69">
        <v>41050200</v>
      </c>
      <c r="B45" s="24" t="s">
        <v>268</v>
      </c>
      <c r="C45" s="11">
        <f t="shared" si="5"/>
        <v>309200</v>
      </c>
      <c r="D45" s="152">
        <v>309200</v>
      </c>
      <c r="E45" s="17">
        <v>0</v>
      </c>
      <c r="F45" s="17">
        <v>0</v>
      </c>
      <c r="I45" s="143"/>
    </row>
    <row r="46" spans="1:9" ht="189" customHeight="1" x14ac:dyDescent="0.3">
      <c r="A46" s="69">
        <v>41050300</v>
      </c>
      <c r="B46" s="24" t="s">
        <v>262</v>
      </c>
      <c r="C46" s="11">
        <f t="shared" si="5"/>
        <v>129641500</v>
      </c>
      <c r="D46" s="152">
        <v>129641500</v>
      </c>
      <c r="E46" s="17">
        <v>0</v>
      </c>
      <c r="F46" s="17">
        <v>0</v>
      </c>
      <c r="I46" s="143"/>
    </row>
    <row r="47" spans="1:9" ht="207" hidden="1" customHeight="1" x14ac:dyDescent="0.3">
      <c r="A47" s="69">
        <v>41050500</v>
      </c>
      <c r="B47" s="24" t="s">
        <v>203</v>
      </c>
      <c r="C47" s="11">
        <f t="shared" si="5"/>
        <v>0</v>
      </c>
      <c r="D47" s="155"/>
      <c r="E47" s="17">
        <v>0</v>
      </c>
      <c r="F47" s="17">
        <v>0</v>
      </c>
      <c r="I47" s="143"/>
    </row>
    <row r="48" spans="1:9" ht="154.9" customHeight="1" x14ac:dyDescent="0.3">
      <c r="A48" s="69">
        <v>41050700</v>
      </c>
      <c r="B48" s="24" t="s">
        <v>263</v>
      </c>
      <c r="C48" s="11">
        <f t="shared" si="5"/>
        <v>2714075</v>
      </c>
      <c r="D48" s="152">
        <v>2714075</v>
      </c>
      <c r="E48" s="17">
        <v>0</v>
      </c>
      <c r="F48" s="17">
        <v>0</v>
      </c>
      <c r="I48" s="143"/>
    </row>
    <row r="49" spans="1:9" ht="105" customHeight="1" x14ac:dyDescent="0.3">
      <c r="A49" s="69">
        <v>41050900</v>
      </c>
      <c r="B49" s="175" t="s">
        <v>283</v>
      </c>
      <c r="C49" s="11">
        <f t="shared" si="5"/>
        <v>534192</v>
      </c>
      <c r="D49" s="174">
        <v>534192</v>
      </c>
      <c r="E49" s="17">
        <v>0</v>
      </c>
      <c r="F49" s="17">
        <v>0</v>
      </c>
      <c r="I49" s="143"/>
    </row>
    <row r="50" spans="1:9" ht="30" customHeight="1" x14ac:dyDescent="0.3">
      <c r="A50" s="69">
        <v>41053900</v>
      </c>
      <c r="B50" s="24" t="s">
        <v>205</v>
      </c>
      <c r="C50" s="11">
        <f t="shared" ref="C50:C55" si="6">D50+E50</f>
        <v>1403120</v>
      </c>
      <c r="D50" s="152">
        <f>D52+D53+D54</f>
        <v>1403120</v>
      </c>
      <c r="E50" s="160">
        <f t="shared" ref="E50:F50" si="7">E52+E53+E54</f>
        <v>0</v>
      </c>
      <c r="F50" s="160">
        <f t="shared" si="7"/>
        <v>0</v>
      </c>
      <c r="I50" s="143"/>
    </row>
    <row r="51" spans="1:9" ht="30" customHeight="1" x14ac:dyDescent="0.3">
      <c r="A51" s="69"/>
      <c r="B51" s="24" t="s">
        <v>204</v>
      </c>
      <c r="C51" s="11"/>
      <c r="D51" s="156"/>
      <c r="E51" s="17"/>
      <c r="F51" s="17"/>
      <c r="I51" s="143"/>
    </row>
    <row r="52" spans="1:9" ht="43.15" customHeight="1" x14ac:dyDescent="0.3">
      <c r="A52" s="69"/>
      <c r="B52" s="24" t="s">
        <v>217</v>
      </c>
      <c r="C52" s="11">
        <f t="shared" si="6"/>
        <v>788120</v>
      </c>
      <c r="D52" s="160">
        <v>788120</v>
      </c>
      <c r="E52" s="17">
        <v>0</v>
      </c>
      <c r="F52" s="17">
        <v>0</v>
      </c>
      <c r="I52" s="143"/>
    </row>
    <row r="53" spans="1:9" ht="30" customHeight="1" x14ac:dyDescent="0.3">
      <c r="A53" s="69"/>
      <c r="B53" s="24" t="s">
        <v>273</v>
      </c>
      <c r="C53" s="11">
        <f t="shared" si="6"/>
        <v>615000</v>
      </c>
      <c r="D53" s="156">
        <v>615000</v>
      </c>
      <c r="E53" s="17">
        <v>0</v>
      </c>
      <c r="F53" s="17">
        <v>0</v>
      </c>
      <c r="I53" s="143"/>
    </row>
    <row r="54" spans="1:9" ht="60" hidden="1" customHeight="1" x14ac:dyDescent="0.3">
      <c r="A54" s="69"/>
      <c r="B54" s="24" t="s">
        <v>206</v>
      </c>
      <c r="C54" s="11">
        <f t="shared" si="6"/>
        <v>0</v>
      </c>
      <c r="D54" s="156"/>
      <c r="E54" s="17"/>
      <c r="F54" s="17"/>
      <c r="I54" s="143"/>
    </row>
    <row r="55" spans="1:9" ht="80.45" hidden="1" customHeight="1" x14ac:dyDescent="0.3">
      <c r="A55" s="153">
        <v>41054100</v>
      </c>
      <c r="B55" s="154" t="s">
        <v>202</v>
      </c>
      <c r="C55" s="11">
        <f t="shared" si="6"/>
        <v>0</v>
      </c>
      <c r="D55" s="152"/>
      <c r="E55" s="17">
        <v>0</v>
      </c>
      <c r="F55" s="17">
        <v>0</v>
      </c>
      <c r="I55" s="143"/>
    </row>
    <row r="56" spans="1:9" ht="33" customHeight="1" x14ac:dyDescent="0.3">
      <c r="A56" s="25"/>
      <c r="B56" s="16" t="s">
        <v>13</v>
      </c>
      <c r="C56" s="11">
        <f>D56+E56</f>
        <v>225616902.09999999</v>
      </c>
      <c r="D56" s="17">
        <f>D38+D39</f>
        <v>225423777.09999999</v>
      </c>
      <c r="E56" s="17">
        <f>E38+E39</f>
        <v>193125</v>
      </c>
      <c r="F56" s="17">
        <f>F38+F39</f>
        <v>0</v>
      </c>
    </row>
    <row r="59" spans="1:9" x14ac:dyDescent="0.3">
      <c r="C59" s="26"/>
      <c r="D59" s="26"/>
      <c r="E59" s="27"/>
    </row>
    <row r="60" spans="1:9" hidden="1" x14ac:dyDescent="0.3">
      <c r="B60" s="3" t="s">
        <v>15</v>
      </c>
      <c r="C60" s="26"/>
      <c r="D60" s="26"/>
      <c r="E60" s="27" t="s">
        <v>16</v>
      </c>
    </row>
    <row r="61" spans="1:9" x14ac:dyDescent="0.3">
      <c r="C61" s="26"/>
      <c r="D61" s="26"/>
      <c r="E61" s="26"/>
    </row>
    <row r="64" spans="1:9" ht="16.5" customHeight="1" x14ac:dyDescent="0.3"/>
    <row r="97" hidden="1" x14ac:dyDescent="0.3"/>
  </sheetData>
  <mergeCells count="7">
    <mergeCell ref="D9:D10"/>
    <mergeCell ref="E9:F9"/>
    <mergeCell ref="A6:F6"/>
    <mergeCell ref="A7:F7"/>
    <mergeCell ref="A9:A10"/>
    <mergeCell ref="B9:B10"/>
    <mergeCell ref="C9:C10"/>
  </mergeCells>
  <phoneticPr fontId="2" type="noConversion"/>
  <pageMargins left="1.1811023622047245" right="0.39370078740157483" top="0.78740157480314965" bottom="0.78740157480314965" header="0.51181102362204722" footer="0.51181102362204722"/>
  <pageSetup paperSize="9" scale="47" orientation="portrait" verticalDpi="200" r:id="rId1"/>
  <headerFooter differentFirst="1" alignWithMargins="0">
    <oddHeader>&amp;C&amp;"Times New Roman,обычный"&amp;18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view="pageBreakPreview" zoomScale="60" zoomScaleNormal="63" workbookViewId="0">
      <selection activeCell="E4" sqref="E4"/>
    </sheetView>
  </sheetViews>
  <sheetFormatPr defaultColWidth="9.140625" defaultRowHeight="16.5" x14ac:dyDescent="0.25"/>
  <cols>
    <col min="1" max="1" width="11.28515625" style="1" customWidth="1"/>
    <col min="2" max="2" width="76.5703125" style="1" customWidth="1"/>
    <col min="3" max="3" width="22.85546875" style="1" customWidth="1"/>
    <col min="4" max="4" width="23.140625" style="1" customWidth="1"/>
    <col min="5" max="5" width="18.5703125" style="1" customWidth="1"/>
    <col min="6" max="6" width="20.7109375" style="1" customWidth="1"/>
    <col min="7" max="7" width="21.140625" style="1" customWidth="1"/>
    <col min="8" max="8" width="14" style="1" bestFit="1" customWidth="1"/>
    <col min="9" max="9" width="9.140625" style="1"/>
    <col min="10" max="10" width="14" style="1" bestFit="1" customWidth="1"/>
    <col min="11" max="16384" width="9.140625" style="1"/>
  </cols>
  <sheetData>
    <row r="1" spans="1:10" s="28" customFormat="1" ht="19.5" customHeight="1" x14ac:dyDescent="0.3">
      <c r="E1" s="193" t="s">
        <v>73</v>
      </c>
      <c r="F1" s="193"/>
      <c r="G1" s="40"/>
      <c r="H1" s="41"/>
      <c r="I1" s="41"/>
      <c r="J1" s="41"/>
    </row>
    <row r="2" spans="1:10" s="28" customFormat="1" ht="19.5" customHeight="1" x14ac:dyDescent="0.3">
      <c r="E2" s="197" t="s">
        <v>289</v>
      </c>
      <c r="F2" s="197"/>
      <c r="H2" s="42"/>
      <c r="I2" s="42"/>
      <c r="J2" s="42"/>
    </row>
    <row r="3" spans="1:10" s="28" customFormat="1" ht="20.100000000000001" customHeight="1" x14ac:dyDescent="0.3">
      <c r="E3" s="82" t="s">
        <v>78</v>
      </c>
      <c r="F3" s="82"/>
      <c r="H3" s="41"/>
      <c r="I3" s="41"/>
      <c r="J3" s="41"/>
    </row>
    <row r="4" spans="1:10" s="28" customFormat="1" ht="20.100000000000001" customHeight="1" x14ac:dyDescent="0.3">
      <c r="E4" s="82"/>
      <c r="F4" s="82"/>
      <c r="G4" s="41"/>
      <c r="H4" s="41"/>
      <c r="I4" s="41"/>
    </row>
    <row r="5" spans="1:10" s="28" customFormat="1" ht="36" customHeight="1" x14ac:dyDescent="0.3">
      <c r="A5" s="195" t="s">
        <v>29</v>
      </c>
      <c r="B5" s="195"/>
      <c r="C5" s="195"/>
      <c r="D5" s="195"/>
      <c r="E5" s="195"/>
      <c r="F5" s="195"/>
      <c r="G5" s="41"/>
      <c r="H5" s="41"/>
      <c r="I5" s="41"/>
    </row>
    <row r="6" spans="1:10" s="28" customFormat="1" ht="25.5" customHeight="1" x14ac:dyDescent="0.3">
      <c r="A6" s="196" t="s">
        <v>208</v>
      </c>
      <c r="B6" s="196"/>
      <c r="C6" s="196"/>
      <c r="D6" s="196"/>
      <c r="E6" s="196"/>
      <c r="F6" s="196"/>
      <c r="G6" s="43"/>
    </row>
    <row r="7" spans="1:10" x14ac:dyDescent="0.25">
      <c r="F7" s="33" t="s">
        <v>21</v>
      </c>
    </row>
    <row r="8" spans="1:10" ht="16.5" customHeight="1" x14ac:dyDescent="0.25">
      <c r="A8" s="190" t="s">
        <v>17</v>
      </c>
      <c r="B8" s="190" t="s">
        <v>216</v>
      </c>
      <c r="C8" s="190" t="s">
        <v>212</v>
      </c>
      <c r="D8" s="190" t="s">
        <v>2</v>
      </c>
      <c r="E8" s="190" t="s">
        <v>3</v>
      </c>
      <c r="F8" s="190"/>
    </row>
    <row r="9" spans="1:10" ht="43.15" customHeight="1" x14ac:dyDescent="0.25">
      <c r="A9" s="190"/>
      <c r="B9" s="190"/>
      <c r="C9" s="190"/>
      <c r="D9" s="190"/>
      <c r="E9" s="9" t="s">
        <v>213</v>
      </c>
      <c r="F9" s="9" t="s">
        <v>214</v>
      </c>
    </row>
    <row r="10" spans="1:10" ht="19.149999999999999" customHeight="1" x14ac:dyDescent="0.25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</row>
    <row r="11" spans="1:10" ht="25.9" customHeight="1" x14ac:dyDescent="0.25">
      <c r="A11" s="200" t="s">
        <v>218</v>
      </c>
      <c r="B11" s="201"/>
      <c r="C11" s="201"/>
      <c r="D11" s="201"/>
      <c r="E11" s="201"/>
      <c r="F11" s="202"/>
    </row>
    <row r="12" spans="1:10" ht="25.9" customHeight="1" x14ac:dyDescent="0.25">
      <c r="A12" s="70">
        <v>200000</v>
      </c>
      <c r="B12" s="44" t="s">
        <v>22</v>
      </c>
      <c r="C12" s="98">
        <f>D12+E12</f>
        <v>348086</v>
      </c>
      <c r="D12" s="98">
        <f>D13</f>
        <v>-1338060</v>
      </c>
      <c r="E12" s="98">
        <f>E13</f>
        <v>1686146</v>
      </c>
      <c r="F12" s="98">
        <f>F13</f>
        <v>1686146</v>
      </c>
    </row>
    <row r="13" spans="1:10" ht="25.9" customHeight="1" x14ac:dyDescent="0.25">
      <c r="A13" s="70">
        <v>208000</v>
      </c>
      <c r="B13" s="44" t="s">
        <v>23</v>
      </c>
      <c r="C13" s="98">
        <f>C14-C15+C16</f>
        <v>348086.00000000006</v>
      </c>
      <c r="D13" s="98">
        <f>D14-D15+D16</f>
        <v>-1338060</v>
      </c>
      <c r="E13" s="98">
        <f>E14-E15+E16</f>
        <v>1686146</v>
      </c>
      <c r="F13" s="98">
        <f>F14-F15+F16</f>
        <v>1686146</v>
      </c>
    </row>
    <row r="14" spans="1:10" ht="25.9" customHeight="1" x14ac:dyDescent="0.25">
      <c r="A14" s="70">
        <v>208100</v>
      </c>
      <c r="B14" s="44" t="s">
        <v>24</v>
      </c>
      <c r="C14" s="98">
        <f>D14+E14</f>
        <v>622633.17000000004</v>
      </c>
      <c r="D14" s="98">
        <v>622633.17000000004</v>
      </c>
      <c r="E14" s="98">
        <v>0</v>
      </c>
      <c r="F14" s="98">
        <v>0</v>
      </c>
    </row>
    <row r="15" spans="1:10" ht="25.9" customHeight="1" x14ac:dyDescent="0.25">
      <c r="A15" s="70">
        <v>208200</v>
      </c>
      <c r="B15" s="44" t="s">
        <v>25</v>
      </c>
      <c r="C15" s="98">
        <f>D15+E15</f>
        <v>274547.17</v>
      </c>
      <c r="D15" s="98">
        <v>274547.17</v>
      </c>
      <c r="E15" s="98">
        <v>0</v>
      </c>
      <c r="F15" s="98">
        <v>0</v>
      </c>
    </row>
    <row r="16" spans="1:10" ht="45" customHeight="1" x14ac:dyDescent="0.25">
      <c r="A16" s="70">
        <v>208400</v>
      </c>
      <c r="B16" s="44" t="s">
        <v>26</v>
      </c>
      <c r="C16" s="98">
        <f>D16+E16</f>
        <v>0</v>
      </c>
      <c r="D16" s="98">
        <f>-391000+-542648+-177506+-136000+-534192+265200+-170000</f>
        <v>-1686146</v>
      </c>
      <c r="E16" s="98">
        <f>F16</f>
        <v>1686146</v>
      </c>
      <c r="F16" s="98">
        <f>391000+542648+177506+136000+534192-265200+170000</f>
        <v>1686146</v>
      </c>
    </row>
    <row r="17" spans="1:10" ht="25.9" customHeight="1" x14ac:dyDescent="0.3">
      <c r="A17" s="198" t="s">
        <v>219</v>
      </c>
      <c r="B17" s="199"/>
      <c r="C17" s="98">
        <f>D17+E17</f>
        <v>348086</v>
      </c>
      <c r="D17" s="98">
        <f>D12</f>
        <v>-1338060</v>
      </c>
      <c r="E17" s="98">
        <f>E12</f>
        <v>1686146</v>
      </c>
      <c r="F17" s="98">
        <f>F12</f>
        <v>1686146</v>
      </c>
    </row>
    <row r="18" spans="1:10" ht="25.9" customHeight="1" x14ac:dyDescent="0.25">
      <c r="A18" s="203" t="s">
        <v>220</v>
      </c>
      <c r="B18" s="204"/>
      <c r="C18" s="204"/>
      <c r="D18" s="204"/>
      <c r="E18" s="204"/>
      <c r="F18" s="205"/>
    </row>
    <row r="19" spans="1:10" ht="25.9" customHeight="1" x14ac:dyDescent="0.25">
      <c r="A19" s="70">
        <v>600000</v>
      </c>
      <c r="B19" s="44" t="s">
        <v>27</v>
      </c>
      <c r="C19" s="98">
        <f>D19+E19</f>
        <v>348086</v>
      </c>
      <c r="D19" s="98">
        <f>D20</f>
        <v>-1338060</v>
      </c>
      <c r="E19" s="98">
        <f>E20</f>
        <v>1686146</v>
      </c>
      <c r="F19" s="98">
        <f>F20</f>
        <v>1686146</v>
      </c>
    </row>
    <row r="20" spans="1:10" ht="25.9" customHeight="1" x14ac:dyDescent="0.25">
      <c r="A20" s="70">
        <v>602000</v>
      </c>
      <c r="B20" s="44" t="s">
        <v>28</v>
      </c>
      <c r="C20" s="98">
        <f>C21-C22+C23</f>
        <v>348086.00000000006</v>
      </c>
      <c r="D20" s="98">
        <f>D21-D22+D23</f>
        <v>-1338060</v>
      </c>
      <c r="E20" s="98">
        <f>E21-E22+E23</f>
        <v>1686146</v>
      </c>
      <c r="F20" s="98">
        <f>F21-F22+F23</f>
        <v>1686146</v>
      </c>
    </row>
    <row r="21" spans="1:10" ht="25.9" customHeight="1" x14ac:dyDescent="0.25">
      <c r="A21" s="70">
        <v>602100</v>
      </c>
      <c r="B21" s="44" t="s">
        <v>24</v>
      </c>
      <c r="C21" s="98">
        <f>D21+E21</f>
        <v>622633.17000000004</v>
      </c>
      <c r="D21" s="98">
        <f>D14</f>
        <v>622633.17000000004</v>
      </c>
      <c r="E21" s="98">
        <v>0</v>
      </c>
      <c r="F21" s="98">
        <v>0</v>
      </c>
    </row>
    <row r="22" spans="1:10" ht="25.9" customHeight="1" x14ac:dyDescent="0.25">
      <c r="A22" s="70">
        <v>602200</v>
      </c>
      <c r="B22" s="44" t="s">
        <v>25</v>
      </c>
      <c r="C22" s="98">
        <f>D22+E22</f>
        <v>274547.17</v>
      </c>
      <c r="D22" s="98">
        <f>D15</f>
        <v>274547.17</v>
      </c>
      <c r="E22" s="98">
        <v>0</v>
      </c>
      <c r="F22" s="98">
        <v>0</v>
      </c>
    </row>
    <row r="23" spans="1:10" ht="45" customHeight="1" x14ac:dyDescent="0.25">
      <c r="A23" s="70">
        <v>602400</v>
      </c>
      <c r="B23" s="44" t="s">
        <v>26</v>
      </c>
      <c r="C23" s="98">
        <f>D23+E23</f>
        <v>0</v>
      </c>
      <c r="D23" s="98">
        <f>D16</f>
        <v>-1686146</v>
      </c>
      <c r="E23" s="98">
        <f>E16</f>
        <v>1686146</v>
      </c>
      <c r="F23" s="98">
        <f>F16</f>
        <v>1686146</v>
      </c>
      <c r="H23" s="148">
        <f>C14-C15</f>
        <v>348086.00000000006</v>
      </c>
    </row>
    <row r="24" spans="1:10" ht="25.15" customHeight="1" x14ac:dyDescent="0.3">
      <c r="A24" s="198" t="s">
        <v>219</v>
      </c>
      <c r="B24" s="199"/>
      <c r="C24" s="98">
        <f>D24+E24</f>
        <v>348086</v>
      </c>
      <c r="D24" s="98">
        <f>D19</f>
        <v>-1338060</v>
      </c>
      <c r="E24" s="98">
        <f>E19</f>
        <v>1686146</v>
      </c>
      <c r="F24" s="98">
        <f>F19</f>
        <v>1686146</v>
      </c>
    </row>
    <row r="27" spans="1:10" ht="18.75" customHeight="1" x14ac:dyDescent="0.3">
      <c r="A27" s="34"/>
      <c r="B27" s="35"/>
      <c r="C27" s="35"/>
      <c r="D27" s="36"/>
      <c r="E27" s="35"/>
      <c r="F27" s="35"/>
      <c r="G27" s="35"/>
      <c r="H27" s="34"/>
      <c r="J27" s="148"/>
    </row>
    <row r="28" spans="1:10" ht="18.75" customHeight="1" x14ac:dyDescent="0.25">
      <c r="B28" s="194"/>
      <c r="C28" s="194"/>
      <c r="D28" s="194"/>
      <c r="E28" s="194"/>
      <c r="F28" s="194"/>
      <c r="G28" s="194"/>
    </row>
  </sheetData>
  <mergeCells count="14">
    <mergeCell ref="E1:F1"/>
    <mergeCell ref="B28:G28"/>
    <mergeCell ref="A5:F5"/>
    <mergeCell ref="A8:A9"/>
    <mergeCell ref="B8:B9"/>
    <mergeCell ref="D8:D9"/>
    <mergeCell ref="E8:F8"/>
    <mergeCell ref="C8:C9"/>
    <mergeCell ref="A6:F6"/>
    <mergeCell ref="E2:F2"/>
    <mergeCell ref="A17:B17"/>
    <mergeCell ref="A24:B24"/>
    <mergeCell ref="A11:F11"/>
    <mergeCell ref="A18:F1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landscape" verticalDpi="200" r:id="rId1"/>
  <headerFooter alignWithMargins="0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2"/>
  <sheetViews>
    <sheetView view="pageBreakPreview" zoomScale="60" zoomScaleNormal="100" zoomScalePageLayoutView="60" workbookViewId="0">
      <pane xSplit="4" ySplit="12" topLeftCell="E55" activePane="bottomRight" state="frozen"/>
      <selection pane="topRight" activeCell="E1" sqref="E1"/>
      <selection pane="bottomLeft" activeCell="A15" sqref="A15"/>
      <selection pane="bottomRight" activeCell="N4" sqref="N4:P4"/>
    </sheetView>
  </sheetViews>
  <sheetFormatPr defaultColWidth="9.140625" defaultRowHeight="18.75" x14ac:dyDescent="0.3"/>
  <cols>
    <col min="1" max="1" width="17.42578125" style="104" customWidth="1"/>
    <col min="2" max="2" width="22" style="104" customWidth="1"/>
    <col min="3" max="3" width="18.5703125" style="46" customWidth="1"/>
    <col min="4" max="4" width="75.28515625" style="3" customWidth="1"/>
    <col min="5" max="5" width="20.42578125" style="3" customWidth="1"/>
    <col min="6" max="6" width="20.140625" style="3" customWidth="1"/>
    <col min="7" max="7" width="19.140625" style="3" customWidth="1"/>
    <col min="8" max="8" width="18.140625" style="3" customWidth="1"/>
    <col min="9" max="9" width="14.140625" style="3" customWidth="1"/>
    <col min="10" max="11" width="15.140625" style="3" customWidth="1"/>
    <col min="12" max="12" width="15.5703125" style="3" customWidth="1"/>
    <col min="13" max="13" width="15.42578125" style="3" customWidth="1"/>
    <col min="14" max="14" width="14.42578125" style="3" customWidth="1"/>
    <col min="15" max="15" width="15.42578125" style="3" customWidth="1"/>
    <col min="16" max="16" width="21" style="3" customWidth="1"/>
    <col min="17" max="17" width="20.42578125" style="3" hidden="1" customWidth="1"/>
    <col min="18" max="20" width="9.140625" style="3"/>
    <col min="21" max="21" width="16" style="3" bestFit="1" customWidth="1"/>
    <col min="22" max="16384" width="9.140625" style="3"/>
  </cols>
  <sheetData>
    <row r="1" spans="1:18" s="31" customFormat="1" ht="25.9" customHeight="1" x14ac:dyDescent="0.35">
      <c r="A1" s="103"/>
      <c r="B1" s="103"/>
      <c r="C1" s="59"/>
      <c r="N1" s="212" t="s">
        <v>180</v>
      </c>
      <c r="O1" s="212"/>
      <c r="P1" s="158"/>
    </row>
    <row r="2" spans="1:18" s="31" customFormat="1" ht="25.9" customHeight="1" x14ac:dyDescent="0.35">
      <c r="A2" s="103"/>
      <c r="B2" s="103"/>
      <c r="C2" s="59"/>
      <c r="F2" s="60"/>
      <c r="G2" s="60"/>
      <c r="H2" s="60"/>
      <c r="I2" s="60" t="s">
        <v>30</v>
      </c>
      <c r="N2" s="213" t="s">
        <v>289</v>
      </c>
      <c r="O2" s="213"/>
      <c r="P2" s="213"/>
      <c r="Q2" s="159"/>
    </row>
    <row r="3" spans="1:18" s="31" customFormat="1" ht="25.9" customHeight="1" x14ac:dyDescent="0.35">
      <c r="A3" s="103"/>
      <c r="B3" s="103"/>
      <c r="C3" s="59"/>
      <c r="F3" s="60"/>
      <c r="G3" s="60"/>
      <c r="H3" s="60"/>
      <c r="I3" s="60"/>
      <c r="N3" s="212" t="s">
        <v>78</v>
      </c>
      <c r="O3" s="212"/>
      <c r="P3" s="212"/>
      <c r="R3" s="39"/>
    </row>
    <row r="4" spans="1:18" s="31" customFormat="1" ht="25.9" customHeight="1" x14ac:dyDescent="0.35">
      <c r="A4" s="103"/>
      <c r="B4" s="103"/>
      <c r="C4" s="59"/>
      <c r="E4" s="60"/>
      <c r="F4" s="60"/>
      <c r="H4" s="60"/>
      <c r="I4" s="60"/>
      <c r="N4" s="212"/>
      <c r="O4" s="212"/>
      <c r="P4" s="212"/>
      <c r="Q4" s="60"/>
      <c r="R4" s="39"/>
    </row>
    <row r="5" spans="1:18" x14ac:dyDescent="0.3">
      <c r="E5" s="48"/>
      <c r="F5" s="47"/>
      <c r="H5" s="47"/>
      <c r="I5" s="47"/>
      <c r="M5" s="45"/>
      <c r="N5" s="45"/>
      <c r="O5" s="45"/>
      <c r="Q5" s="48"/>
    </row>
    <row r="6" spans="1:18" x14ac:dyDescent="0.3">
      <c r="E6" s="47"/>
      <c r="F6" s="47"/>
      <c r="G6" s="47"/>
      <c r="H6" s="47"/>
      <c r="I6" s="47"/>
      <c r="Q6" s="47"/>
    </row>
    <row r="7" spans="1:18" s="31" customFormat="1" ht="75" customHeight="1" x14ac:dyDescent="0.35">
      <c r="A7" s="207" t="s">
        <v>243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8" x14ac:dyDescent="0.3">
      <c r="O8" s="49"/>
      <c r="P8" s="46" t="s">
        <v>21</v>
      </c>
    </row>
    <row r="10" spans="1:18" s="37" customFormat="1" ht="27.75" customHeight="1" x14ac:dyDescent="0.25">
      <c r="A10" s="208" t="s">
        <v>221</v>
      </c>
      <c r="B10" s="208" t="s">
        <v>222</v>
      </c>
      <c r="C10" s="206" t="s">
        <v>223</v>
      </c>
      <c r="D10" s="210" t="s">
        <v>224</v>
      </c>
      <c r="E10" s="206" t="s">
        <v>2</v>
      </c>
      <c r="F10" s="206"/>
      <c r="G10" s="206"/>
      <c r="H10" s="206"/>
      <c r="I10" s="206"/>
      <c r="J10" s="206" t="s">
        <v>3</v>
      </c>
      <c r="K10" s="206"/>
      <c r="L10" s="206"/>
      <c r="M10" s="206"/>
      <c r="N10" s="206"/>
      <c r="O10" s="206"/>
      <c r="P10" s="206" t="s">
        <v>31</v>
      </c>
    </row>
    <row r="11" spans="1:18" s="37" customFormat="1" ht="35.25" customHeight="1" x14ac:dyDescent="0.25">
      <c r="A11" s="209"/>
      <c r="B11" s="209"/>
      <c r="C11" s="206"/>
      <c r="D11" s="210"/>
      <c r="E11" s="206" t="s">
        <v>213</v>
      </c>
      <c r="F11" s="206" t="s">
        <v>37</v>
      </c>
      <c r="G11" s="206" t="s">
        <v>32</v>
      </c>
      <c r="H11" s="206"/>
      <c r="I11" s="206" t="s">
        <v>38</v>
      </c>
      <c r="J11" s="206" t="s">
        <v>213</v>
      </c>
      <c r="K11" s="208" t="s">
        <v>214</v>
      </c>
      <c r="L11" s="206" t="s">
        <v>37</v>
      </c>
      <c r="M11" s="206" t="s">
        <v>32</v>
      </c>
      <c r="N11" s="206"/>
      <c r="O11" s="206" t="s">
        <v>38</v>
      </c>
      <c r="P11" s="206"/>
      <c r="Q11" s="206" t="s">
        <v>18</v>
      </c>
    </row>
    <row r="12" spans="1:18" s="37" customFormat="1" ht="54.75" customHeight="1" x14ac:dyDescent="0.25">
      <c r="A12" s="209"/>
      <c r="B12" s="209"/>
      <c r="C12" s="206"/>
      <c r="D12" s="210"/>
      <c r="E12" s="206"/>
      <c r="F12" s="206"/>
      <c r="G12" s="61" t="s">
        <v>33</v>
      </c>
      <c r="H12" s="61" t="s">
        <v>34</v>
      </c>
      <c r="I12" s="206"/>
      <c r="J12" s="206"/>
      <c r="K12" s="211"/>
      <c r="L12" s="206"/>
      <c r="M12" s="61" t="s">
        <v>33</v>
      </c>
      <c r="N12" s="61" t="s">
        <v>34</v>
      </c>
      <c r="O12" s="206"/>
      <c r="P12" s="206"/>
      <c r="Q12" s="206"/>
    </row>
    <row r="13" spans="1:18" s="163" customFormat="1" ht="12.75" x14ac:dyDescent="0.2">
      <c r="A13" s="161">
        <v>1</v>
      </c>
      <c r="B13" s="161">
        <v>2</v>
      </c>
      <c r="C13" s="162">
        <v>3</v>
      </c>
      <c r="D13" s="162">
        <v>4</v>
      </c>
      <c r="E13" s="162">
        <v>5</v>
      </c>
      <c r="F13" s="162">
        <v>6</v>
      </c>
      <c r="G13" s="162">
        <v>7</v>
      </c>
      <c r="H13" s="162">
        <v>8</v>
      </c>
      <c r="I13" s="162">
        <v>9</v>
      </c>
      <c r="J13" s="162">
        <v>10</v>
      </c>
      <c r="K13" s="162">
        <v>11</v>
      </c>
      <c r="L13" s="162">
        <v>12</v>
      </c>
      <c r="M13" s="162">
        <v>13</v>
      </c>
      <c r="N13" s="162">
        <v>14</v>
      </c>
      <c r="O13" s="162">
        <v>15</v>
      </c>
      <c r="P13" s="162">
        <v>16</v>
      </c>
      <c r="Q13" s="162">
        <v>5</v>
      </c>
    </row>
    <row r="14" spans="1:18" ht="33.6" customHeight="1" x14ac:dyDescent="0.3">
      <c r="A14" s="23" t="s">
        <v>117</v>
      </c>
      <c r="B14" s="23"/>
      <c r="C14" s="23"/>
      <c r="D14" s="24" t="s">
        <v>35</v>
      </c>
      <c r="E14" s="51">
        <f>F14+I14</f>
        <v>36414847</v>
      </c>
      <c r="F14" s="51">
        <f>F15</f>
        <v>36414847</v>
      </c>
      <c r="G14" s="51">
        <f t="shared" ref="G14:I14" si="0">G15</f>
        <v>22668070</v>
      </c>
      <c r="H14" s="51">
        <f t="shared" si="0"/>
        <v>761950</v>
      </c>
      <c r="I14" s="51">
        <f t="shared" si="0"/>
        <v>0</v>
      </c>
      <c r="J14" s="51">
        <f>L14+O14</f>
        <v>1116579</v>
      </c>
      <c r="K14" s="51">
        <f>K15</f>
        <v>1112154</v>
      </c>
      <c r="L14" s="51">
        <f t="shared" ref="L14:O14" si="1">L15</f>
        <v>4425</v>
      </c>
      <c r="M14" s="51">
        <f t="shared" si="1"/>
        <v>0</v>
      </c>
      <c r="N14" s="51">
        <f t="shared" si="1"/>
        <v>0</v>
      </c>
      <c r="O14" s="51">
        <f t="shared" si="1"/>
        <v>1112154</v>
      </c>
      <c r="P14" s="51">
        <f>E14+J14</f>
        <v>37531426</v>
      </c>
      <c r="Q14" s="51"/>
    </row>
    <row r="15" spans="1:18" ht="33.6" customHeight="1" x14ac:dyDescent="0.3">
      <c r="A15" s="23" t="s">
        <v>118</v>
      </c>
      <c r="B15" s="106"/>
      <c r="C15" s="23"/>
      <c r="D15" s="24" t="s">
        <v>35</v>
      </c>
      <c r="E15" s="51">
        <f t="shared" ref="E15:E57" si="2">F15+I15</f>
        <v>36414847</v>
      </c>
      <c r="F15" s="51">
        <f>SUM(F16:F31)</f>
        <v>36414847</v>
      </c>
      <c r="G15" s="51">
        <f t="shared" ref="G15:I15" si="3">SUM(G16:G31)</f>
        <v>22668070</v>
      </c>
      <c r="H15" s="51">
        <f t="shared" si="3"/>
        <v>761950</v>
      </c>
      <c r="I15" s="51">
        <f t="shared" si="3"/>
        <v>0</v>
      </c>
      <c r="J15" s="51">
        <f t="shared" ref="J15:J57" si="4">L15+O15</f>
        <v>1116579</v>
      </c>
      <c r="K15" s="51">
        <f>SUM(K16:K31)</f>
        <v>1112154</v>
      </c>
      <c r="L15" s="51">
        <f t="shared" ref="L15:O15" si="5">SUM(L16:L31)</f>
        <v>4425</v>
      </c>
      <c r="M15" s="51">
        <f t="shared" si="5"/>
        <v>0</v>
      </c>
      <c r="N15" s="51">
        <f t="shared" si="5"/>
        <v>0</v>
      </c>
      <c r="O15" s="51">
        <f t="shared" si="5"/>
        <v>1112154</v>
      </c>
      <c r="P15" s="51">
        <f t="shared" ref="P15:P57" si="6">E15+J15</f>
        <v>37531426</v>
      </c>
      <c r="Q15" s="51"/>
    </row>
    <row r="16" spans="1:18" ht="45" customHeight="1" x14ac:dyDescent="0.3">
      <c r="A16" s="23" t="s">
        <v>119</v>
      </c>
      <c r="B16" s="23" t="s">
        <v>120</v>
      </c>
      <c r="C16" s="23" t="s">
        <v>39</v>
      </c>
      <c r="D16" s="24" t="s">
        <v>121</v>
      </c>
      <c r="E16" s="51">
        <f t="shared" si="2"/>
        <v>31580780</v>
      </c>
      <c r="F16" s="51">
        <f>30958000+170580+130000+4000+318200</f>
        <v>31580780</v>
      </c>
      <c r="G16" s="51">
        <f>22456745+107000</f>
        <v>22563745</v>
      </c>
      <c r="H16" s="51">
        <v>755790</v>
      </c>
      <c r="I16" s="51">
        <v>0</v>
      </c>
      <c r="J16" s="51">
        <f t="shared" si="4"/>
        <v>399511</v>
      </c>
      <c r="K16" s="51">
        <f>391000+177506+136000-53000-252000</f>
        <v>399506</v>
      </c>
      <c r="L16" s="51">
        <v>5</v>
      </c>
      <c r="M16" s="51">
        <v>0</v>
      </c>
      <c r="N16" s="51">
        <v>0</v>
      </c>
      <c r="O16" s="51">
        <f>391000+177506+136000-53000-252000</f>
        <v>399506</v>
      </c>
      <c r="P16" s="51">
        <f t="shared" si="6"/>
        <v>31980291</v>
      </c>
      <c r="Q16" s="112">
        <v>10116</v>
      </c>
    </row>
    <row r="17" spans="1:21" ht="45" customHeight="1" x14ac:dyDescent="0.3">
      <c r="A17" s="23" t="s">
        <v>155</v>
      </c>
      <c r="B17" s="23" t="s">
        <v>156</v>
      </c>
      <c r="C17" s="23" t="s">
        <v>157</v>
      </c>
      <c r="D17" s="24" t="s">
        <v>154</v>
      </c>
      <c r="E17" s="51">
        <f t="shared" si="2"/>
        <v>24200</v>
      </c>
      <c r="F17" s="51">
        <f>37400-13200</f>
        <v>24200</v>
      </c>
      <c r="G17" s="51">
        <v>0</v>
      </c>
      <c r="H17" s="51">
        <v>0</v>
      </c>
      <c r="I17" s="51">
        <v>0</v>
      </c>
      <c r="J17" s="51">
        <f t="shared" si="4"/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f t="shared" si="6"/>
        <v>24200</v>
      </c>
      <c r="Q17" s="112"/>
    </row>
    <row r="18" spans="1:21" ht="37.9" customHeight="1" x14ac:dyDescent="0.3">
      <c r="A18" s="23" t="s">
        <v>122</v>
      </c>
      <c r="B18" s="107" t="s">
        <v>83</v>
      </c>
      <c r="C18" s="23" t="s">
        <v>40</v>
      </c>
      <c r="D18" s="111" t="s">
        <v>82</v>
      </c>
      <c r="E18" s="51">
        <f t="shared" si="2"/>
        <v>84610</v>
      </c>
      <c r="F18" s="51">
        <v>84610</v>
      </c>
      <c r="G18" s="51">
        <v>0</v>
      </c>
      <c r="H18" s="51">
        <v>0</v>
      </c>
      <c r="I18" s="51">
        <v>0</v>
      </c>
      <c r="J18" s="51">
        <f t="shared" si="4"/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f t="shared" si="6"/>
        <v>84610</v>
      </c>
      <c r="Q18" s="112">
        <v>90802</v>
      </c>
    </row>
    <row r="19" spans="1:21" ht="34.15" hidden="1" customHeight="1" x14ac:dyDescent="0.3">
      <c r="A19" s="23" t="s">
        <v>123</v>
      </c>
      <c r="B19" s="23" t="s">
        <v>124</v>
      </c>
      <c r="C19" s="23"/>
      <c r="D19" s="77" t="s">
        <v>84</v>
      </c>
      <c r="E19" s="51">
        <f t="shared" si="2"/>
        <v>0</v>
      </c>
      <c r="F19" s="51"/>
      <c r="G19" s="51"/>
      <c r="H19" s="51"/>
      <c r="I19" s="51"/>
      <c r="J19" s="51">
        <f t="shared" si="4"/>
        <v>0</v>
      </c>
      <c r="K19" s="51"/>
      <c r="L19" s="51"/>
      <c r="M19" s="51"/>
      <c r="N19" s="51"/>
      <c r="O19" s="51"/>
      <c r="P19" s="51">
        <f t="shared" si="6"/>
        <v>0</v>
      </c>
      <c r="Q19" s="112"/>
      <c r="U19" s="14" t="e">
        <f>P57-P16-P17-#REF!-#REF!-P29-P31</f>
        <v>#REF!</v>
      </c>
    </row>
    <row r="20" spans="1:21" ht="45" customHeight="1" x14ac:dyDescent="0.3">
      <c r="A20" s="23" t="s">
        <v>126</v>
      </c>
      <c r="B20" s="23" t="s">
        <v>128</v>
      </c>
      <c r="C20" s="23" t="s">
        <v>40</v>
      </c>
      <c r="D20" s="111" t="s">
        <v>85</v>
      </c>
      <c r="E20" s="51">
        <f t="shared" si="2"/>
        <v>9250</v>
      </c>
      <c r="F20" s="51">
        <v>9250</v>
      </c>
      <c r="G20" s="51">
        <v>0</v>
      </c>
      <c r="H20" s="51">
        <v>0</v>
      </c>
      <c r="I20" s="51">
        <v>0</v>
      </c>
      <c r="J20" s="51">
        <f t="shared" si="4"/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f t="shared" si="6"/>
        <v>9250</v>
      </c>
      <c r="Q20" s="112">
        <v>91104</v>
      </c>
    </row>
    <row r="21" spans="1:21" ht="34.15" customHeight="1" x14ac:dyDescent="0.3">
      <c r="A21" s="23" t="s">
        <v>127</v>
      </c>
      <c r="B21" s="23" t="s">
        <v>129</v>
      </c>
      <c r="C21" s="23" t="s">
        <v>40</v>
      </c>
      <c r="D21" s="111" t="s">
        <v>86</v>
      </c>
      <c r="E21" s="51">
        <f t="shared" si="2"/>
        <v>27000</v>
      </c>
      <c r="F21" s="51">
        <v>27000</v>
      </c>
      <c r="G21" s="51">
        <v>0</v>
      </c>
      <c r="H21" s="51">
        <v>0</v>
      </c>
      <c r="I21" s="51">
        <v>0</v>
      </c>
      <c r="J21" s="51">
        <f t="shared" si="4"/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f t="shared" si="6"/>
        <v>27000</v>
      </c>
      <c r="Q21" s="112">
        <v>91107</v>
      </c>
    </row>
    <row r="22" spans="1:21" ht="34.15" hidden="1" customHeight="1" x14ac:dyDescent="0.3">
      <c r="A22" s="23" t="s">
        <v>130</v>
      </c>
      <c r="B22" s="23" t="s">
        <v>116</v>
      </c>
      <c r="C22" s="23"/>
      <c r="D22" s="124" t="s">
        <v>111</v>
      </c>
      <c r="E22" s="51">
        <f t="shared" si="2"/>
        <v>0</v>
      </c>
      <c r="F22" s="51"/>
      <c r="G22" s="51"/>
      <c r="H22" s="51"/>
      <c r="I22" s="51"/>
      <c r="J22" s="51">
        <f t="shared" si="4"/>
        <v>0</v>
      </c>
      <c r="K22" s="51"/>
      <c r="L22" s="51"/>
      <c r="M22" s="51"/>
      <c r="N22" s="51"/>
      <c r="O22" s="51"/>
      <c r="P22" s="51">
        <f t="shared" si="6"/>
        <v>0</v>
      </c>
      <c r="Q22" s="112"/>
    </row>
    <row r="23" spans="1:21" ht="34.15" customHeight="1" x14ac:dyDescent="0.3">
      <c r="A23" s="23" t="s">
        <v>125</v>
      </c>
      <c r="B23" s="70">
        <v>3133</v>
      </c>
      <c r="C23" s="70">
        <v>1040</v>
      </c>
      <c r="D23" s="124" t="s">
        <v>112</v>
      </c>
      <c r="E23" s="51">
        <f t="shared" si="2"/>
        <v>22000</v>
      </c>
      <c r="F23" s="51">
        <v>22000</v>
      </c>
      <c r="G23" s="51">
        <v>0</v>
      </c>
      <c r="H23" s="51">
        <v>0</v>
      </c>
      <c r="I23" s="51">
        <v>0</v>
      </c>
      <c r="J23" s="51">
        <f t="shared" si="4"/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f t="shared" si="6"/>
        <v>22000</v>
      </c>
      <c r="Q23" s="112">
        <v>91103</v>
      </c>
    </row>
    <row r="24" spans="1:21" ht="79.900000000000006" customHeight="1" x14ac:dyDescent="0.3">
      <c r="A24" s="23" t="s">
        <v>225</v>
      </c>
      <c r="B24" s="70">
        <v>3140</v>
      </c>
      <c r="C24" s="70">
        <v>1040</v>
      </c>
      <c r="D24" s="24" t="s">
        <v>226</v>
      </c>
      <c r="E24" s="51">
        <f t="shared" si="2"/>
        <v>54000</v>
      </c>
      <c r="F24" s="51">
        <v>54000</v>
      </c>
      <c r="G24" s="51">
        <v>0</v>
      </c>
      <c r="H24" s="51">
        <v>0</v>
      </c>
      <c r="I24" s="51">
        <v>0</v>
      </c>
      <c r="J24" s="51">
        <f t="shared" si="4"/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f t="shared" si="6"/>
        <v>54000</v>
      </c>
      <c r="Q24" s="112"/>
    </row>
    <row r="25" spans="1:21" ht="34.15" customHeight="1" x14ac:dyDescent="0.3">
      <c r="A25" s="109" t="s">
        <v>174</v>
      </c>
      <c r="B25" s="109" t="s">
        <v>175</v>
      </c>
      <c r="C25" s="109" t="s">
        <v>76</v>
      </c>
      <c r="D25" s="24" t="s">
        <v>77</v>
      </c>
      <c r="E25" s="51">
        <f t="shared" si="2"/>
        <v>127280</v>
      </c>
      <c r="F25" s="51">
        <v>127280</v>
      </c>
      <c r="G25" s="51">
        <v>104325</v>
      </c>
      <c r="H25" s="51">
        <v>0</v>
      </c>
      <c r="I25" s="51">
        <v>0</v>
      </c>
      <c r="J25" s="51">
        <f t="shared" si="4"/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f t="shared" si="6"/>
        <v>127280</v>
      </c>
      <c r="Q25" s="112">
        <v>90501</v>
      </c>
    </row>
    <row r="26" spans="1:21" ht="34.15" customHeight="1" x14ac:dyDescent="0.3">
      <c r="A26" s="109" t="s">
        <v>176</v>
      </c>
      <c r="B26" s="69">
        <v>3242</v>
      </c>
      <c r="C26" s="69">
        <v>1090</v>
      </c>
      <c r="D26" s="56" t="s">
        <v>177</v>
      </c>
      <c r="E26" s="51">
        <f t="shared" si="2"/>
        <v>266155</v>
      </c>
      <c r="F26" s="51">
        <f>212155+54000</f>
        <v>266155</v>
      </c>
      <c r="G26" s="51">
        <v>0</v>
      </c>
      <c r="H26" s="51">
        <v>0</v>
      </c>
      <c r="I26" s="51">
        <v>0</v>
      </c>
      <c r="J26" s="51">
        <f t="shared" si="4"/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f t="shared" si="6"/>
        <v>266155</v>
      </c>
      <c r="Q26" s="112"/>
    </row>
    <row r="27" spans="1:21" ht="34.15" customHeight="1" x14ac:dyDescent="0.3">
      <c r="A27" s="109" t="s">
        <v>178</v>
      </c>
      <c r="B27" s="69">
        <v>4082</v>
      </c>
      <c r="C27" s="109" t="s">
        <v>75</v>
      </c>
      <c r="D27" s="56" t="s">
        <v>179</v>
      </c>
      <c r="E27" s="51">
        <f t="shared" si="2"/>
        <v>159500</v>
      </c>
      <c r="F27" s="51">
        <v>159500</v>
      </c>
      <c r="G27" s="51">
        <v>0</v>
      </c>
      <c r="H27" s="51">
        <v>0</v>
      </c>
      <c r="I27" s="51">
        <v>0</v>
      </c>
      <c r="J27" s="51">
        <f t="shared" si="4"/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f t="shared" si="6"/>
        <v>159500</v>
      </c>
      <c r="Q27" s="112"/>
    </row>
    <row r="28" spans="1:21" ht="64.900000000000006" customHeight="1" x14ac:dyDescent="0.3">
      <c r="A28" s="23" t="s">
        <v>132</v>
      </c>
      <c r="B28" s="106" t="s">
        <v>133</v>
      </c>
      <c r="C28" s="23" t="s">
        <v>41</v>
      </c>
      <c r="D28" s="22" t="s">
        <v>134</v>
      </c>
      <c r="E28" s="51">
        <f t="shared" si="2"/>
        <v>49000</v>
      </c>
      <c r="F28" s="51">
        <v>49000</v>
      </c>
      <c r="G28" s="51">
        <v>0</v>
      </c>
      <c r="H28" s="51">
        <v>0</v>
      </c>
      <c r="I28" s="51">
        <v>0</v>
      </c>
      <c r="J28" s="51">
        <f t="shared" si="4"/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f t="shared" si="6"/>
        <v>49000</v>
      </c>
      <c r="Q28" s="112">
        <v>130102</v>
      </c>
    </row>
    <row r="29" spans="1:21" ht="34.15" customHeight="1" x14ac:dyDescent="0.3">
      <c r="A29" s="23" t="s">
        <v>135</v>
      </c>
      <c r="B29" s="106" t="s">
        <v>136</v>
      </c>
      <c r="C29" s="23" t="s">
        <v>87</v>
      </c>
      <c r="D29" s="52" t="s">
        <v>137</v>
      </c>
      <c r="E29" s="51">
        <f t="shared" si="2"/>
        <v>4008072</v>
      </c>
      <c r="F29" s="51">
        <f>2007100+788120+72352+195000+195000+920500-170000</f>
        <v>4008072</v>
      </c>
      <c r="G29" s="51">
        <v>0</v>
      </c>
      <c r="H29" s="51">
        <f>3870+2290</f>
        <v>6160</v>
      </c>
      <c r="I29" s="51">
        <v>0</v>
      </c>
      <c r="J29" s="51">
        <f t="shared" si="4"/>
        <v>715208</v>
      </c>
      <c r="K29" s="51">
        <f>542648+170000</f>
        <v>712648</v>
      </c>
      <c r="L29" s="51">
        <v>2560</v>
      </c>
      <c r="M29" s="51">
        <v>0</v>
      </c>
      <c r="N29" s="51">
        <v>0</v>
      </c>
      <c r="O29" s="51">
        <f>542648+170000</f>
        <v>712648</v>
      </c>
      <c r="P29" s="51">
        <f t="shared" si="6"/>
        <v>4723280</v>
      </c>
      <c r="Q29" s="112">
        <v>100203</v>
      </c>
    </row>
    <row r="30" spans="1:21" ht="34.15" customHeight="1" x14ac:dyDescent="0.3">
      <c r="A30" s="23" t="s">
        <v>269</v>
      </c>
      <c r="B30" s="106" t="s">
        <v>270</v>
      </c>
      <c r="C30" s="23" t="s">
        <v>272</v>
      </c>
      <c r="D30" s="52" t="s">
        <v>271</v>
      </c>
      <c r="E30" s="51">
        <f t="shared" si="2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4"/>
        <v>1860</v>
      </c>
      <c r="K30" s="51">
        <v>0</v>
      </c>
      <c r="L30" s="51">
        <v>1860</v>
      </c>
      <c r="M30" s="51">
        <v>0</v>
      </c>
      <c r="N30" s="51">
        <v>0</v>
      </c>
      <c r="O30" s="51">
        <v>0</v>
      </c>
      <c r="P30" s="51">
        <f t="shared" si="6"/>
        <v>1860</v>
      </c>
      <c r="Q30" s="112"/>
    </row>
    <row r="31" spans="1:21" ht="34.15" customHeight="1" x14ac:dyDescent="0.3">
      <c r="A31" s="23" t="s">
        <v>138</v>
      </c>
      <c r="B31" s="108" t="s">
        <v>139</v>
      </c>
      <c r="C31" s="23" t="s">
        <v>140</v>
      </c>
      <c r="D31" s="77" t="s">
        <v>141</v>
      </c>
      <c r="E31" s="51">
        <f t="shared" si="2"/>
        <v>3000</v>
      </c>
      <c r="F31" s="51">
        <v>3000</v>
      </c>
      <c r="G31" s="51">
        <v>0</v>
      </c>
      <c r="H31" s="51">
        <v>0</v>
      </c>
      <c r="I31" s="51">
        <v>0</v>
      </c>
      <c r="J31" s="51">
        <f t="shared" si="4"/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f t="shared" si="6"/>
        <v>3000</v>
      </c>
      <c r="Q31" s="112">
        <v>250404</v>
      </c>
    </row>
    <row r="32" spans="1:21" s="113" customFormat="1" ht="45" customHeight="1" x14ac:dyDescent="0.2">
      <c r="A32" s="23" t="s">
        <v>142</v>
      </c>
      <c r="B32" s="23"/>
      <c r="C32" s="23"/>
      <c r="D32" s="139" t="s">
        <v>36</v>
      </c>
      <c r="E32" s="51">
        <f t="shared" si="2"/>
        <v>187710670.09999999</v>
      </c>
      <c r="F32" s="51">
        <f>F33</f>
        <v>187710670.09999999</v>
      </c>
      <c r="G32" s="51">
        <f t="shared" ref="G32:I32" si="7">G33</f>
        <v>6683135</v>
      </c>
      <c r="H32" s="51">
        <f t="shared" si="7"/>
        <v>331850</v>
      </c>
      <c r="I32" s="51">
        <f t="shared" si="7"/>
        <v>0</v>
      </c>
      <c r="J32" s="51">
        <f t="shared" si="4"/>
        <v>722892</v>
      </c>
      <c r="K32" s="51">
        <f>K33</f>
        <v>534192</v>
      </c>
      <c r="L32" s="51">
        <f t="shared" ref="L32:O32" si="8">L33</f>
        <v>188700</v>
      </c>
      <c r="M32" s="51">
        <f t="shared" si="8"/>
        <v>150400</v>
      </c>
      <c r="N32" s="51">
        <f t="shared" si="8"/>
        <v>4705</v>
      </c>
      <c r="O32" s="51">
        <f t="shared" si="8"/>
        <v>534192</v>
      </c>
      <c r="P32" s="51">
        <f t="shared" si="6"/>
        <v>188433562.09999999</v>
      </c>
      <c r="Q32" s="112"/>
    </row>
    <row r="33" spans="1:17" s="113" customFormat="1" ht="45" customHeight="1" x14ac:dyDescent="0.2">
      <c r="A33" s="23" t="s">
        <v>143</v>
      </c>
      <c r="B33" s="23"/>
      <c r="C33" s="23"/>
      <c r="D33" s="139" t="s">
        <v>36</v>
      </c>
      <c r="E33" s="51">
        <f t="shared" si="2"/>
        <v>187710670.09999999</v>
      </c>
      <c r="F33" s="51">
        <f>SUM(F34:F56)</f>
        <v>187710670.09999999</v>
      </c>
      <c r="G33" s="51">
        <f t="shared" ref="G33:O33" si="9">SUM(G34:G56)</f>
        <v>6683135</v>
      </c>
      <c r="H33" s="51">
        <f t="shared" si="9"/>
        <v>331850</v>
      </c>
      <c r="I33" s="51">
        <f t="shared" si="9"/>
        <v>0</v>
      </c>
      <c r="J33" s="51">
        <f t="shared" si="4"/>
        <v>722892</v>
      </c>
      <c r="K33" s="51">
        <f t="shared" si="9"/>
        <v>534192</v>
      </c>
      <c r="L33" s="51">
        <f t="shared" si="9"/>
        <v>188700</v>
      </c>
      <c r="M33" s="51">
        <f t="shared" si="9"/>
        <v>150400</v>
      </c>
      <c r="N33" s="51">
        <f t="shared" si="9"/>
        <v>4705</v>
      </c>
      <c r="O33" s="51">
        <f t="shared" si="9"/>
        <v>534192</v>
      </c>
      <c r="P33" s="51">
        <f t="shared" si="6"/>
        <v>188433562.09999999</v>
      </c>
      <c r="Q33" s="51" t="e">
        <f>Q34+#REF!+#REF!+#REF!+#REF!+Q53+#REF!+Q54+#REF!+#REF!</f>
        <v>#REF!</v>
      </c>
    </row>
    <row r="34" spans="1:17" s="113" customFormat="1" ht="45" customHeight="1" x14ac:dyDescent="0.2">
      <c r="A34" s="23" t="s">
        <v>227</v>
      </c>
      <c r="B34" s="23" t="s">
        <v>228</v>
      </c>
      <c r="C34" s="23" t="s">
        <v>165</v>
      </c>
      <c r="D34" s="140" t="s">
        <v>229</v>
      </c>
      <c r="E34" s="51">
        <f t="shared" si="2"/>
        <v>15812418.050000001</v>
      </c>
      <c r="F34" s="114">
        <f>17375500+3669963.28-6244877.35+6339.17+200000+805492.95</f>
        <v>15812418.050000001</v>
      </c>
      <c r="G34" s="114">
        <v>0</v>
      </c>
      <c r="H34" s="114">
        <v>0</v>
      </c>
      <c r="I34" s="114">
        <v>0</v>
      </c>
      <c r="J34" s="51">
        <f t="shared" si="4"/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51">
        <f t="shared" si="6"/>
        <v>15812418.050000001</v>
      </c>
      <c r="Q34" s="112"/>
    </row>
    <row r="35" spans="1:17" s="113" customFormat="1" ht="45" customHeight="1" x14ac:dyDescent="0.2">
      <c r="A35" s="23" t="s">
        <v>159</v>
      </c>
      <c r="B35" s="23" t="s">
        <v>160</v>
      </c>
      <c r="C35" s="23" t="s">
        <v>161</v>
      </c>
      <c r="D35" s="140" t="s">
        <v>162</v>
      </c>
      <c r="E35" s="51">
        <f t="shared" si="2"/>
        <v>29410282.050000001</v>
      </c>
      <c r="F35" s="51">
        <f>46013400-16986631.83-6339.17-4654+394507.05</f>
        <v>29410282.050000001</v>
      </c>
      <c r="G35" s="51">
        <v>0</v>
      </c>
      <c r="H35" s="51">
        <v>0</v>
      </c>
      <c r="I35" s="51">
        <v>0</v>
      </c>
      <c r="J35" s="51">
        <f t="shared" si="4"/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f t="shared" si="6"/>
        <v>29410282.050000001</v>
      </c>
      <c r="Q35" s="112"/>
    </row>
    <row r="36" spans="1:17" s="113" customFormat="1" ht="64.900000000000006" customHeight="1" x14ac:dyDescent="0.2">
      <c r="A36" s="23" t="s">
        <v>163</v>
      </c>
      <c r="B36" s="23" t="s">
        <v>164</v>
      </c>
      <c r="C36" s="23" t="s">
        <v>165</v>
      </c>
      <c r="D36" s="140" t="s">
        <v>168</v>
      </c>
      <c r="E36" s="51">
        <f t="shared" si="2"/>
        <v>64770</v>
      </c>
      <c r="F36" s="51">
        <v>64770</v>
      </c>
      <c r="G36" s="51">
        <v>0</v>
      </c>
      <c r="H36" s="51">
        <v>0</v>
      </c>
      <c r="I36" s="51">
        <v>0</v>
      </c>
      <c r="J36" s="51">
        <f t="shared" si="4"/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f t="shared" si="6"/>
        <v>64770</v>
      </c>
      <c r="Q36" s="112"/>
    </row>
    <row r="37" spans="1:17" s="113" customFormat="1" ht="64.900000000000006" customHeight="1" x14ac:dyDescent="0.2">
      <c r="A37" s="23" t="s">
        <v>166</v>
      </c>
      <c r="B37" s="23" t="s">
        <v>167</v>
      </c>
      <c r="C37" s="23" t="s">
        <v>161</v>
      </c>
      <c r="D37" s="140" t="s">
        <v>169</v>
      </c>
      <c r="E37" s="51">
        <f t="shared" si="2"/>
        <v>244430</v>
      </c>
      <c r="F37" s="51">
        <v>244430</v>
      </c>
      <c r="G37" s="51">
        <v>0</v>
      </c>
      <c r="H37" s="51">
        <v>0</v>
      </c>
      <c r="I37" s="51">
        <v>0</v>
      </c>
      <c r="J37" s="51">
        <f t="shared" si="4"/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f t="shared" si="6"/>
        <v>244430</v>
      </c>
      <c r="Q37" s="112"/>
    </row>
    <row r="38" spans="1:17" ht="34.15" customHeight="1" x14ac:dyDescent="0.3">
      <c r="A38" s="23" t="s">
        <v>144</v>
      </c>
      <c r="B38" s="106" t="s">
        <v>88</v>
      </c>
      <c r="C38" s="144" t="s">
        <v>40</v>
      </c>
      <c r="D38" s="24" t="s">
        <v>94</v>
      </c>
      <c r="E38" s="51">
        <f t="shared" si="2"/>
        <v>967634</v>
      </c>
      <c r="F38" s="51">
        <f>1166234-198600</f>
        <v>967634</v>
      </c>
      <c r="G38" s="51">
        <v>0</v>
      </c>
      <c r="H38" s="51">
        <v>0</v>
      </c>
      <c r="I38" s="51">
        <v>0</v>
      </c>
      <c r="J38" s="51">
        <f t="shared" si="4"/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f t="shared" si="6"/>
        <v>967634</v>
      </c>
      <c r="Q38" s="55" t="s">
        <v>100</v>
      </c>
    </row>
    <row r="39" spans="1:17" ht="34.15" customHeight="1" x14ac:dyDescent="0.3">
      <c r="A39" s="23" t="s">
        <v>181</v>
      </c>
      <c r="B39" s="106" t="s">
        <v>187</v>
      </c>
      <c r="C39" s="144" t="s">
        <v>40</v>
      </c>
      <c r="D39" s="145" t="s">
        <v>99</v>
      </c>
      <c r="E39" s="51">
        <f t="shared" si="2"/>
        <v>206400</v>
      </c>
      <c r="F39" s="51">
        <v>206400</v>
      </c>
      <c r="G39" s="51">
        <v>0</v>
      </c>
      <c r="H39" s="51">
        <v>0</v>
      </c>
      <c r="I39" s="51">
        <v>0</v>
      </c>
      <c r="J39" s="51">
        <f t="shared" si="4"/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f t="shared" si="6"/>
        <v>206400</v>
      </c>
      <c r="Q39" s="55" t="s">
        <v>101</v>
      </c>
    </row>
    <row r="40" spans="1:17" ht="45" customHeight="1" x14ac:dyDescent="0.3">
      <c r="A40" s="23" t="s">
        <v>145</v>
      </c>
      <c r="B40" s="106" t="s">
        <v>89</v>
      </c>
      <c r="C40" s="144" t="s">
        <v>40</v>
      </c>
      <c r="D40" s="24" t="s">
        <v>95</v>
      </c>
      <c r="E40" s="51">
        <f t="shared" si="2"/>
        <v>39678808</v>
      </c>
      <c r="F40" s="51">
        <f>48134000-7650600-68292-736300</f>
        <v>39678808</v>
      </c>
      <c r="G40" s="51">
        <v>0</v>
      </c>
      <c r="H40" s="51">
        <v>0</v>
      </c>
      <c r="I40" s="51">
        <v>0</v>
      </c>
      <c r="J40" s="51">
        <f t="shared" si="4"/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f t="shared" si="6"/>
        <v>39678808</v>
      </c>
      <c r="Q40" s="55" t="s">
        <v>102</v>
      </c>
    </row>
    <row r="41" spans="1:17" ht="39" customHeight="1" x14ac:dyDescent="0.3">
      <c r="A41" s="23" t="s">
        <v>146</v>
      </c>
      <c r="B41" s="106" t="s">
        <v>90</v>
      </c>
      <c r="C41" s="144" t="s">
        <v>40</v>
      </c>
      <c r="D41" s="24" t="s">
        <v>96</v>
      </c>
      <c r="E41" s="51">
        <f t="shared" si="2"/>
        <v>7402080</v>
      </c>
      <c r="F41" s="51">
        <f>8391000-988920</f>
        <v>7402080</v>
      </c>
      <c r="G41" s="51">
        <v>0</v>
      </c>
      <c r="H41" s="51">
        <v>0</v>
      </c>
      <c r="I41" s="51">
        <v>0</v>
      </c>
      <c r="J41" s="51">
        <f t="shared" si="4"/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f t="shared" si="6"/>
        <v>7402080</v>
      </c>
      <c r="Q41" s="55" t="s">
        <v>103</v>
      </c>
    </row>
    <row r="42" spans="1:17" ht="34.15" customHeight="1" x14ac:dyDescent="0.3">
      <c r="A42" s="23" t="s">
        <v>147</v>
      </c>
      <c r="B42" s="106" t="s">
        <v>91</v>
      </c>
      <c r="C42" s="144" t="s">
        <v>40</v>
      </c>
      <c r="D42" s="24" t="s">
        <v>97</v>
      </c>
      <c r="E42" s="51">
        <f t="shared" si="2"/>
        <v>25849587</v>
      </c>
      <c r="F42" s="51">
        <f>26637800-788213</f>
        <v>25849587</v>
      </c>
      <c r="G42" s="51">
        <v>0</v>
      </c>
      <c r="H42" s="51">
        <v>0</v>
      </c>
      <c r="I42" s="51">
        <v>0</v>
      </c>
      <c r="J42" s="51">
        <f t="shared" si="4"/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f t="shared" si="6"/>
        <v>25849587</v>
      </c>
      <c r="Q42" s="54" t="s">
        <v>104</v>
      </c>
    </row>
    <row r="43" spans="1:17" ht="34.15" customHeight="1" x14ac:dyDescent="0.3">
      <c r="A43" s="23" t="s">
        <v>148</v>
      </c>
      <c r="B43" s="106" t="s">
        <v>92</v>
      </c>
      <c r="C43" s="144" t="s">
        <v>40</v>
      </c>
      <c r="D43" s="24" t="s">
        <v>98</v>
      </c>
      <c r="E43" s="51">
        <f t="shared" si="2"/>
        <v>572110</v>
      </c>
      <c r="F43" s="51">
        <v>572110</v>
      </c>
      <c r="G43" s="51">
        <v>0</v>
      </c>
      <c r="H43" s="51">
        <v>0</v>
      </c>
      <c r="I43" s="51">
        <v>0</v>
      </c>
      <c r="J43" s="51">
        <f t="shared" si="4"/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f t="shared" si="6"/>
        <v>572110</v>
      </c>
      <c r="Q43" s="54" t="s">
        <v>105</v>
      </c>
    </row>
    <row r="44" spans="1:17" ht="34.15" customHeight="1" x14ac:dyDescent="0.3">
      <c r="A44" s="23" t="s">
        <v>149</v>
      </c>
      <c r="B44" s="106" t="s">
        <v>93</v>
      </c>
      <c r="C44" s="144" t="s">
        <v>40</v>
      </c>
      <c r="D44" s="147" t="s">
        <v>186</v>
      </c>
      <c r="E44" s="51">
        <f t="shared" si="2"/>
        <v>19376847</v>
      </c>
      <c r="F44" s="51">
        <f>20142044-765197</f>
        <v>19376847</v>
      </c>
      <c r="G44" s="51">
        <v>0</v>
      </c>
      <c r="H44" s="51">
        <v>0</v>
      </c>
      <c r="I44" s="51">
        <v>0</v>
      </c>
      <c r="J44" s="51">
        <f t="shared" si="4"/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f t="shared" si="6"/>
        <v>19376847</v>
      </c>
      <c r="Q44" s="55" t="s">
        <v>106</v>
      </c>
    </row>
    <row r="45" spans="1:17" ht="45" customHeight="1" x14ac:dyDescent="0.3">
      <c r="A45" s="23" t="s">
        <v>280</v>
      </c>
      <c r="B45" s="106" t="s">
        <v>281</v>
      </c>
      <c r="C45" s="144" t="s">
        <v>40</v>
      </c>
      <c r="D45" s="147" t="s">
        <v>282</v>
      </c>
      <c r="E45" s="51">
        <f t="shared" ref="E45" si="10">F45+I45</f>
        <v>68292</v>
      </c>
      <c r="F45" s="51">
        <v>68292</v>
      </c>
      <c r="G45" s="51">
        <v>0</v>
      </c>
      <c r="H45" s="51">
        <v>0</v>
      </c>
      <c r="I45" s="51">
        <v>0</v>
      </c>
      <c r="J45" s="51">
        <f t="shared" ref="J45" si="11">L45+O45</f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f t="shared" ref="P45" si="12">E45+J45</f>
        <v>68292</v>
      </c>
      <c r="Q45" s="55"/>
    </row>
    <row r="46" spans="1:17" ht="45" customHeight="1" x14ac:dyDescent="0.3">
      <c r="A46" s="23" t="s">
        <v>182</v>
      </c>
      <c r="B46" s="106" t="s">
        <v>188</v>
      </c>
      <c r="C46" s="146">
        <v>1010</v>
      </c>
      <c r="D46" s="24" t="s">
        <v>193</v>
      </c>
      <c r="E46" s="51">
        <f t="shared" si="2"/>
        <v>17773685</v>
      </c>
      <c r="F46" s="51">
        <f>16994245+779440</f>
        <v>17773685</v>
      </c>
      <c r="G46" s="51">
        <v>0</v>
      </c>
      <c r="H46" s="51">
        <v>0</v>
      </c>
      <c r="I46" s="51">
        <v>0</v>
      </c>
      <c r="J46" s="51">
        <f t="shared" si="4"/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f t="shared" si="6"/>
        <v>17773685</v>
      </c>
      <c r="Q46" s="112">
        <v>90413</v>
      </c>
    </row>
    <row r="47" spans="1:17" ht="62.45" customHeight="1" x14ac:dyDescent="0.3">
      <c r="A47" s="23" t="s">
        <v>183</v>
      </c>
      <c r="B47" s="106" t="s">
        <v>189</v>
      </c>
      <c r="C47" s="146">
        <v>1010</v>
      </c>
      <c r="D47" s="24" t="s">
        <v>194</v>
      </c>
      <c r="E47" s="51">
        <f t="shared" si="2"/>
        <v>5462947</v>
      </c>
      <c r="F47" s="51">
        <f>4780667+682280</f>
        <v>5462947</v>
      </c>
      <c r="G47" s="51">
        <v>0</v>
      </c>
      <c r="H47" s="51">
        <v>0</v>
      </c>
      <c r="I47" s="51">
        <v>0</v>
      </c>
      <c r="J47" s="51">
        <f t="shared" si="4"/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f t="shared" si="6"/>
        <v>5462947</v>
      </c>
      <c r="Q47" s="112"/>
    </row>
    <row r="48" spans="1:17" ht="58.9" customHeight="1" x14ac:dyDescent="0.3">
      <c r="A48" s="23" t="s">
        <v>184</v>
      </c>
      <c r="B48" s="106" t="s">
        <v>190</v>
      </c>
      <c r="C48" s="146">
        <v>1010</v>
      </c>
      <c r="D48" s="24" t="s">
        <v>195</v>
      </c>
      <c r="E48" s="51">
        <f t="shared" si="2"/>
        <v>2283300</v>
      </c>
      <c r="F48" s="51">
        <v>2283300</v>
      </c>
      <c r="G48" s="51">
        <v>0</v>
      </c>
      <c r="H48" s="51">
        <v>0</v>
      </c>
      <c r="I48" s="51">
        <v>0</v>
      </c>
      <c r="J48" s="51">
        <f t="shared" si="4"/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f t="shared" si="6"/>
        <v>2283300</v>
      </c>
      <c r="Q48" s="112"/>
    </row>
    <row r="49" spans="1:17" ht="67.900000000000006" customHeight="1" x14ac:dyDescent="0.3">
      <c r="A49" s="23" t="s">
        <v>185</v>
      </c>
      <c r="B49" s="106" t="s">
        <v>191</v>
      </c>
      <c r="C49" s="146">
        <v>1040</v>
      </c>
      <c r="D49" s="24" t="s">
        <v>196</v>
      </c>
      <c r="E49" s="51">
        <f t="shared" si="2"/>
        <v>405734</v>
      </c>
      <c r="F49" s="51">
        <f>314624+91110</f>
        <v>405734</v>
      </c>
      <c r="G49" s="51">
        <v>0</v>
      </c>
      <c r="H49" s="51">
        <v>0</v>
      </c>
      <c r="I49" s="51">
        <v>0</v>
      </c>
      <c r="J49" s="51">
        <f t="shared" si="4"/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f t="shared" si="6"/>
        <v>405734</v>
      </c>
      <c r="Q49" s="112"/>
    </row>
    <row r="50" spans="1:17" ht="65.45" customHeight="1" x14ac:dyDescent="0.3">
      <c r="A50" s="23" t="s">
        <v>276</v>
      </c>
      <c r="B50" s="106" t="s">
        <v>192</v>
      </c>
      <c r="C50" s="146">
        <v>1010</v>
      </c>
      <c r="D50" s="24" t="s">
        <v>197</v>
      </c>
      <c r="E50" s="51">
        <f t="shared" si="2"/>
        <v>19076</v>
      </c>
      <c r="F50" s="51">
        <v>19076</v>
      </c>
      <c r="G50" s="51">
        <v>0</v>
      </c>
      <c r="H50" s="51">
        <v>0</v>
      </c>
      <c r="I50" s="51">
        <v>0</v>
      </c>
      <c r="J50" s="51">
        <f t="shared" si="4"/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f t="shared" si="6"/>
        <v>19076</v>
      </c>
      <c r="Q50" s="112"/>
    </row>
    <row r="51" spans="1:17" ht="34.15" customHeight="1" x14ac:dyDescent="0.3">
      <c r="A51" s="23" t="s">
        <v>277</v>
      </c>
      <c r="B51" s="106" t="s">
        <v>278</v>
      </c>
      <c r="C51" s="146">
        <v>1040</v>
      </c>
      <c r="D51" s="24" t="s">
        <v>279</v>
      </c>
      <c r="E51" s="51">
        <f t="shared" si="2"/>
        <v>9575000</v>
      </c>
      <c r="F51" s="51">
        <f>7650600+1924400</f>
        <v>9575000</v>
      </c>
      <c r="G51" s="51">
        <v>0</v>
      </c>
      <c r="H51" s="51">
        <v>0</v>
      </c>
      <c r="I51" s="51">
        <v>0</v>
      </c>
      <c r="J51" s="51">
        <f t="shared" ref="J51" si="13">L51+O51</f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f t="shared" ref="P51" si="14">E51+J51</f>
        <v>9575000</v>
      </c>
      <c r="Q51" s="112"/>
    </row>
    <row r="52" spans="1:17" ht="64.900000000000006" customHeight="1" x14ac:dyDescent="0.3">
      <c r="A52" s="23" t="s">
        <v>150</v>
      </c>
      <c r="B52" s="23" t="s">
        <v>107</v>
      </c>
      <c r="C52" s="23" t="s">
        <v>43</v>
      </c>
      <c r="D52" s="24" t="s">
        <v>108</v>
      </c>
      <c r="E52" s="51">
        <f t="shared" si="2"/>
        <v>8870215</v>
      </c>
      <c r="F52" s="51">
        <f>8862215+8000</f>
        <v>8870215</v>
      </c>
      <c r="G52" s="51">
        <v>6683135</v>
      </c>
      <c r="H52" s="51">
        <v>331850</v>
      </c>
      <c r="I52" s="51">
        <v>0</v>
      </c>
      <c r="J52" s="51">
        <f t="shared" si="4"/>
        <v>188700</v>
      </c>
      <c r="K52" s="51">
        <v>0</v>
      </c>
      <c r="L52" s="51">
        <v>188700</v>
      </c>
      <c r="M52" s="51">
        <v>150400</v>
      </c>
      <c r="N52" s="51">
        <v>4705</v>
      </c>
      <c r="O52" s="51">
        <v>0</v>
      </c>
      <c r="P52" s="51">
        <f t="shared" si="6"/>
        <v>9058915</v>
      </c>
      <c r="Q52" s="112">
        <v>91204</v>
      </c>
    </row>
    <row r="53" spans="1:17" ht="79.150000000000006" customHeight="1" x14ac:dyDescent="0.3">
      <c r="A53" s="23" t="s">
        <v>151</v>
      </c>
      <c r="B53" s="23" t="s">
        <v>152</v>
      </c>
      <c r="C53" s="23" t="s">
        <v>42</v>
      </c>
      <c r="D53" s="24" t="s">
        <v>198</v>
      </c>
      <c r="E53" s="51">
        <f t="shared" si="2"/>
        <v>409460</v>
      </c>
      <c r="F53" s="51">
        <f>428460-19000</f>
        <v>409460</v>
      </c>
      <c r="G53" s="51">
        <v>0</v>
      </c>
      <c r="H53" s="51">
        <v>0</v>
      </c>
      <c r="I53" s="51">
        <v>0</v>
      </c>
      <c r="J53" s="51">
        <f t="shared" si="4"/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f t="shared" si="6"/>
        <v>409460</v>
      </c>
      <c r="Q53" s="51"/>
    </row>
    <row r="54" spans="1:17" ht="172.15" customHeight="1" x14ac:dyDescent="0.3">
      <c r="A54" s="23" t="s">
        <v>153</v>
      </c>
      <c r="B54" s="109" t="s">
        <v>131</v>
      </c>
      <c r="C54" s="23" t="s">
        <v>40</v>
      </c>
      <c r="D54" s="24" t="s">
        <v>275</v>
      </c>
      <c r="E54" s="51">
        <f t="shared" si="2"/>
        <v>2714075</v>
      </c>
      <c r="F54" s="51">
        <v>2714075</v>
      </c>
      <c r="G54" s="51">
        <v>0</v>
      </c>
      <c r="H54" s="51">
        <v>0</v>
      </c>
      <c r="I54" s="51">
        <v>0</v>
      </c>
      <c r="J54" s="51">
        <f t="shared" si="4"/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f t="shared" si="6"/>
        <v>2714075</v>
      </c>
      <c r="Q54" s="112"/>
    </row>
    <row r="55" spans="1:17" ht="36.6" customHeight="1" x14ac:dyDescent="0.3">
      <c r="A55" s="23" t="s">
        <v>199</v>
      </c>
      <c r="B55" s="70">
        <v>3242</v>
      </c>
      <c r="C55" s="70">
        <v>1090</v>
      </c>
      <c r="D55" s="24" t="s">
        <v>177</v>
      </c>
      <c r="E55" s="51">
        <f t="shared" si="2"/>
        <v>543520</v>
      </c>
      <c r="F55" s="51">
        <f>524520+19000</f>
        <v>543520</v>
      </c>
      <c r="G55" s="51">
        <v>0</v>
      </c>
      <c r="H55" s="51">
        <v>0</v>
      </c>
      <c r="I55" s="51">
        <v>0</v>
      </c>
      <c r="J55" s="51">
        <f t="shared" si="4"/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f t="shared" si="6"/>
        <v>543520</v>
      </c>
      <c r="Q55" s="112"/>
    </row>
    <row r="56" spans="1:17" ht="82.9" customHeight="1" x14ac:dyDescent="0.3">
      <c r="A56" s="23" t="s">
        <v>284</v>
      </c>
      <c r="B56" s="70">
        <v>6083</v>
      </c>
      <c r="C56" s="23" t="s">
        <v>272</v>
      </c>
      <c r="D56" s="24" t="s">
        <v>285</v>
      </c>
      <c r="E56" s="51">
        <f t="shared" ref="E56" si="15">F56+I56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f t="shared" ref="J56" si="16">L56+O56</f>
        <v>534192</v>
      </c>
      <c r="K56" s="51">
        <v>534192</v>
      </c>
      <c r="L56" s="51">
        <v>0</v>
      </c>
      <c r="M56" s="51">
        <v>0</v>
      </c>
      <c r="N56" s="51">
        <v>0</v>
      </c>
      <c r="O56" s="51">
        <v>534192</v>
      </c>
      <c r="P56" s="51">
        <f t="shared" ref="P56" si="17">E56+J56</f>
        <v>534192</v>
      </c>
      <c r="Q56" s="112"/>
    </row>
    <row r="57" spans="1:17" ht="34.15" customHeight="1" x14ac:dyDescent="0.3">
      <c r="A57" s="23"/>
      <c r="B57" s="110"/>
      <c r="C57" s="23"/>
      <c r="D57" s="57" t="s">
        <v>230</v>
      </c>
      <c r="E57" s="51">
        <f t="shared" si="2"/>
        <v>224125517.09999999</v>
      </c>
      <c r="F57" s="51">
        <f>F14+F32</f>
        <v>224125517.09999999</v>
      </c>
      <c r="G57" s="51">
        <f t="shared" ref="G57:O57" si="18">G14+G32</f>
        <v>29351205</v>
      </c>
      <c r="H57" s="51">
        <f t="shared" si="18"/>
        <v>1093800</v>
      </c>
      <c r="I57" s="51">
        <f t="shared" si="18"/>
        <v>0</v>
      </c>
      <c r="J57" s="51">
        <f t="shared" si="4"/>
        <v>1839471</v>
      </c>
      <c r="K57" s="51">
        <f t="shared" si="18"/>
        <v>1646346</v>
      </c>
      <c r="L57" s="51">
        <f t="shared" si="18"/>
        <v>193125</v>
      </c>
      <c r="M57" s="51">
        <f t="shared" si="18"/>
        <v>150400</v>
      </c>
      <c r="N57" s="51">
        <f t="shared" si="18"/>
        <v>4705</v>
      </c>
      <c r="O57" s="51">
        <f t="shared" si="18"/>
        <v>1646346</v>
      </c>
      <c r="P57" s="51">
        <f t="shared" si="6"/>
        <v>225964988.09999999</v>
      </c>
      <c r="Q57" s="51"/>
    </row>
    <row r="58" spans="1:17" x14ac:dyDescent="0.3">
      <c r="A58" s="105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60" spans="1:17" ht="19.149999999999999" customHeight="1" x14ac:dyDescent="0.3"/>
    <row r="61" spans="1:17" s="132" customFormat="1" ht="26.25" x14ac:dyDescent="0.4">
      <c r="A61" s="130"/>
      <c r="B61" s="130"/>
      <c r="C61" s="131"/>
    </row>
    <row r="62" spans="1:17" x14ac:dyDescent="0.3">
      <c r="A62" s="105"/>
    </row>
    <row r="63" spans="1:17" x14ac:dyDescent="0.3">
      <c r="A63" s="105"/>
    </row>
    <row r="64" spans="1:17" x14ac:dyDescent="0.3">
      <c r="A64" s="105"/>
    </row>
    <row r="65" spans="1:1" x14ac:dyDescent="0.3">
      <c r="A65" s="105"/>
    </row>
    <row r="66" spans="1:1" x14ac:dyDescent="0.3">
      <c r="A66" s="105"/>
    </row>
    <row r="67" spans="1:1" x14ac:dyDescent="0.3">
      <c r="A67" s="105"/>
    </row>
    <row r="68" spans="1:1" x14ac:dyDescent="0.3">
      <c r="A68" s="105"/>
    </row>
    <row r="69" spans="1:1" x14ac:dyDescent="0.3">
      <c r="A69" s="105"/>
    </row>
    <row r="70" spans="1:1" x14ac:dyDescent="0.3">
      <c r="A70" s="105"/>
    </row>
    <row r="71" spans="1:1" x14ac:dyDescent="0.3">
      <c r="A71" s="105"/>
    </row>
    <row r="72" spans="1:1" x14ac:dyDescent="0.3">
      <c r="A72" s="105"/>
    </row>
    <row r="73" spans="1:1" x14ac:dyDescent="0.3">
      <c r="A73" s="105"/>
    </row>
    <row r="74" spans="1:1" x14ac:dyDescent="0.3">
      <c r="A74" s="105"/>
    </row>
    <row r="75" spans="1:1" x14ac:dyDescent="0.3">
      <c r="A75" s="105"/>
    </row>
    <row r="76" spans="1:1" x14ac:dyDescent="0.3">
      <c r="A76" s="105"/>
    </row>
    <row r="77" spans="1:1" x14ac:dyDescent="0.3">
      <c r="A77" s="105"/>
    </row>
    <row r="78" spans="1:1" x14ac:dyDescent="0.3">
      <c r="A78" s="105"/>
    </row>
    <row r="79" spans="1:1" x14ac:dyDescent="0.3">
      <c r="A79" s="105"/>
    </row>
    <row r="80" spans="1:1" x14ac:dyDescent="0.3">
      <c r="A80" s="105"/>
    </row>
    <row r="81" spans="1:1" x14ac:dyDescent="0.3">
      <c r="A81" s="105"/>
    </row>
    <row r="82" spans="1:1" x14ac:dyDescent="0.3">
      <c r="A82" s="105"/>
    </row>
    <row r="83" spans="1:1" x14ac:dyDescent="0.3">
      <c r="A83" s="105"/>
    </row>
    <row r="84" spans="1:1" x14ac:dyDescent="0.3">
      <c r="A84" s="105"/>
    </row>
    <row r="85" spans="1:1" x14ac:dyDescent="0.3">
      <c r="A85" s="105"/>
    </row>
    <row r="86" spans="1:1" x14ac:dyDescent="0.3">
      <c r="A86" s="105"/>
    </row>
    <row r="87" spans="1:1" x14ac:dyDescent="0.3">
      <c r="A87" s="105"/>
    </row>
    <row r="88" spans="1:1" x14ac:dyDescent="0.3">
      <c r="A88" s="105"/>
    </row>
    <row r="89" spans="1:1" x14ac:dyDescent="0.3">
      <c r="A89" s="105"/>
    </row>
    <row r="90" spans="1:1" x14ac:dyDescent="0.3">
      <c r="A90" s="105"/>
    </row>
    <row r="91" spans="1:1" x14ac:dyDescent="0.3">
      <c r="A91" s="105"/>
    </row>
    <row r="92" spans="1:1" x14ac:dyDescent="0.3">
      <c r="A92" s="105"/>
    </row>
    <row r="93" spans="1:1" x14ac:dyDescent="0.3">
      <c r="A93" s="105"/>
    </row>
    <row r="94" spans="1:1" x14ac:dyDescent="0.3">
      <c r="A94" s="105"/>
    </row>
    <row r="95" spans="1:1" x14ac:dyDescent="0.3">
      <c r="A95" s="105"/>
    </row>
    <row r="96" spans="1:1" x14ac:dyDescent="0.3">
      <c r="A96" s="105"/>
    </row>
    <row r="97" spans="1:1" x14ac:dyDescent="0.3">
      <c r="A97" s="105"/>
    </row>
    <row r="98" spans="1:1" x14ac:dyDescent="0.3">
      <c r="A98" s="105"/>
    </row>
    <row r="99" spans="1:1" x14ac:dyDescent="0.3">
      <c r="A99" s="105"/>
    </row>
    <row r="100" spans="1:1" x14ac:dyDescent="0.3">
      <c r="A100" s="105"/>
    </row>
    <row r="101" spans="1:1" x14ac:dyDescent="0.3">
      <c r="A101" s="105"/>
    </row>
    <row r="102" spans="1:1" x14ac:dyDescent="0.3">
      <c r="A102" s="105"/>
    </row>
    <row r="103" spans="1:1" x14ac:dyDescent="0.3">
      <c r="A103" s="105"/>
    </row>
    <row r="104" spans="1:1" x14ac:dyDescent="0.3">
      <c r="A104" s="105"/>
    </row>
    <row r="105" spans="1:1" x14ac:dyDescent="0.3">
      <c r="A105" s="105"/>
    </row>
    <row r="106" spans="1:1" x14ac:dyDescent="0.3">
      <c r="A106" s="105"/>
    </row>
    <row r="107" spans="1:1" x14ac:dyDescent="0.3">
      <c r="A107" s="105"/>
    </row>
    <row r="108" spans="1:1" x14ac:dyDescent="0.3">
      <c r="A108" s="105"/>
    </row>
    <row r="109" spans="1:1" x14ac:dyDescent="0.3">
      <c r="A109" s="105"/>
    </row>
    <row r="110" spans="1:1" x14ac:dyDescent="0.3">
      <c r="A110" s="105"/>
    </row>
    <row r="111" spans="1:1" x14ac:dyDescent="0.3">
      <c r="A111" s="105"/>
    </row>
    <row r="112" spans="1:1" x14ac:dyDescent="0.3">
      <c r="A112" s="105"/>
    </row>
    <row r="113" spans="1:1" x14ac:dyDescent="0.3">
      <c r="A113" s="105"/>
    </row>
    <row r="114" spans="1:1" x14ac:dyDescent="0.3">
      <c r="A114" s="105"/>
    </row>
    <row r="115" spans="1:1" x14ac:dyDescent="0.3">
      <c r="A115" s="105"/>
    </row>
    <row r="116" spans="1:1" x14ac:dyDescent="0.3">
      <c r="A116" s="105"/>
    </row>
    <row r="117" spans="1:1" x14ac:dyDescent="0.3">
      <c r="A117" s="105"/>
    </row>
    <row r="118" spans="1:1" x14ac:dyDescent="0.3">
      <c r="A118" s="105"/>
    </row>
    <row r="119" spans="1:1" x14ac:dyDescent="0.3">
      <c r="A119" s="105"/>
    </row>
    <row r="120" spans="1:1" x14ac:dyDescent="0.3">
      <c r="A120" s="105"/>
    </row>
    <row r="121" spans="1:1" x14ac:dyDescent="0.3">
      <c r="A121" s="105"/>
    </row>
    <row r="122" spans="1:1" x14ac:dyDescent="0.3">
      <c r="A122" s="105"/>
    </row>
    <row r="123" spans="1:1" x14ac:dyDescent="0.3">
      <c r="A123" s="105"/>
    </row>
    <row r="124" spans="1:1" x14ac:dyDescent="0.3">
      <c r="A124" s="105"/>
    </row>
    <row r="125" spans="1:1" x14ac:dyDescent="0.3">
      <c r="A125" s="105"/>
    </row>
    <row r="126" spans="1:1" x14ac:dyDescent="0.3">
      <c r="A126" s="105"/>
    </row>
    <row r="127" spans="1:1" x14ac:dyDescent="0.3">
      <c r="A127" s="105"/>
    </row>
    <row r="128" spans="1:1" x14ac:dyDescent="0.3">
      <c r="A128" s="105"/>
    </row>
    <row r="129" spans="1:1" x14ac:dyDescent="0.3">
      <c r="A129" s="105"/>
    </row>
    <row r="130" spans="1:1" x14ac:dyDescent="0.3">
      <c r="A130" s="105"/>
    </row>
    <row r="131" spans="1:1" x14ac:dyDescent="0.3">
      <c r="A131" s="105"/>
    </row>
    <row r="132" spans="1:1" x14ac:dyDescent="0.3">
      <c r="A132" s="105"/>
    </row>
    <row r="133" spans="1:1" x14ac:dyDescent="0.3">
      <c r="A133" s="105"/>
    </row>
    <row r="134" spans="1:1" x14ac:dyDescent="0.3">
      <c r="A134" s="105"/>
    </row>
    <row r="135" spans="1:1" x14ac:dyDescent="0.3">
      <c r="A135" s="105"/>
    </row>
    <row r="136" spans="1:1" x14ac:dyDescent="0.3">
      <c r="A136" s="105"/>
    </row>
    <row r="137" spans="1:1" x14ac:dyDescent="0.3">
      <c r="A137" s="105"/>
    </row>
    <row r="138" spans="1:1" x14ac:dyDescent="0.3">
      <c r="A138" s="105"/>
    </row>
    <row r="139" spans="1:1" x14ac:dyDescent="0.3">
      <c r="A139" s="105"/>
    </row>
    <row r="140" spans="1:1" x14ac:dyDescent="0.3">
      <c r="A140" s="105"/>
    </row>
    <row r="141" spans="1:1" x14ac:dyDescent="0.3">
      <c r="A141" s="105"/>
    </row>
    <row r="142" spans="1:1" x14ac:dyDescent="0.3">
      <c r="A142" s="105"/>
    </row>
    <row r="143" spans="1:1" x14ac:dyDescent="0.3">
      <c r="A143" s="105"/>
    </row>
    <row r="144" spans="1:1" x14ac:dyDescent="0.3">
      <c r="A144" s="105"/>
    </row>
    <row r="145" spans="1:1" x14ac:dyDescent="0.3">
      <c r="A145" s="105"/>
    </row>
    <row r="146" spans="1:1" x14ac:dyDescent="0.3">
      <c r="A146" s="105"/>
    </row>
    <row r="147" spans="1:1" x14ac:dyDescent="0.3">
      <c r="A147" s="105"/>
    </row>
    <row r="148" spans="1:1" x14ac:dyDescent="0.3">
      <c r="A148" s="105"/>
    </row>
    <row r="149" spans="1:1" x14ac:dyDescent="0.3">
      <c r="A149" s="105"/>
    </row>
    <row r="150" spans="1:1" x14ac:dyDescent="0.3">
      <c r="A150" s="105"/>
    </row>
    <row r="151" spans="1:1" x14ac:dyDescent="0.3">
      <c r="A151" s="105"/>
    </row>
    <row r="152" spans="1:1" x14ac:dyDescent="0.3">
      <c r="A152" s="105"/>
    </row>
  </sheetData>
  <mergeCells count="22">
    <mergeCell ref="K11:K12"/>
    <mergeCell ref="N1:O1"/>
    <mergeCell ref="N2:P2"/>
    <mergeCell ref="N3:P3"/>
    <mergeCell ref="N4:P4"/>
    <mergeCell ref="O11:O12"/>
    <mergeCell ref="Q11:Q12"/>
    <mergeCell ref="A7:P7"/>
    <mergeCell ref="A10:A12"/>
    <mergeCell ref="B10:B12"/>
    <mergeCell ref="C10:C12"/>
    <mergeCell ref="E11:E12"/>
    <mergeCell ref="P10:P12"/>
    <mergeCell ref="F11:F12"/>
    <mergeCell ref="G11:H11"/>
    <mergeCell ref="J11:J12"/>
    <mergeCell ref="L11:L12"/>
    <mergeCell ref="M11:N11"/>
    <mergeCell ref="I11:I12"/>
    <mergeCell ref="D10:D12"/>
    <mergeCell ref="E10:I10"/>
    <mergeCell ref="J10:O10"/>
  </mergeCells>
  <phoneticPr fontId="2" type="noConversion"/>
  <pageMargins left="0.78740157480314965" right="0.78740157480314965" top="1.1811023622047245" bottom="0.39370078740157483" header="0.51181102362204722" footer="0.51181102362204722"/>
  <pageSetup paperSize="9" scale="39" orientation="landscape" r:id="rId1"/>
  <headerFooter differentFirst="1" alignWithMargins="0">
    <oddHeader xml:space="preserve">&amp;C&amp;"Times New Roman,обычный"&amp;18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6"/>
  <sheetViews>
    <sheetView view="pageBreakPreview" topLeftCell="B1" zoomScale="20" zoomScaleNormal="40" zoomScaleSheetLayoutView="20" workbookViewId="0">
      <selection activeCell="G4" sqref="G4:H4"/>
    </sheetView>
  </sheetViews>
  <sheetFormatPr defaultColWidth="8.85546875" defaultRowHeight="12.75" x14ac:dyDescent="0.2"/>
  <cols>
    <col min="1" max="1" width="69.140625" style="150" customWidth="1"/>
    <col min="2" max="2" width="82" style="150" customWidth="1"/>
    <col min="3" max="3" width="72.85546875" style="150" customWidth="1"/>
    <col min="4" max="4" width="92.28515625" style="150" customWidth="1"/>
    <col min="5" max="5" width="77.28515625" style="150" customWidth="1"/>
    <col min="6" max="6" width="91.140625" style="150" customWidth="1"/>
    <col min="7" max="7" width="61.140625" style="150" customWidth="1"/>
    <col min="8" max="8" width="71.5703125" style="150" customWidth="1"/>
    <col min="9" max="9" width="82.7109375" style="150" customWidth="1"/>
    <col min="10" max="10" width="85.42578125" style="150" customWidth="1"/>
    <col min="11" max="11" width="43.7109375" style="150" customWidth="1"/>
    <col min="12" max="12" width="84.85546875" style="150" customWidth="1"/>
    <col min="13" max="13" width="37.140625" style="150" customWidth="1"/>
    <col min="14" max="14" width="42.7109375" style="150" customWidth="1"/>
    <col min="15" max="15" width="44.85546875" style="150" customWidth="1"/>
    <col min="16" max="16" width="37.140625" style="150" customWidth="1"/>
    <col min="17" max="16384" width="8.85546875" style="150"/>
  </cols>
  <sheetData>
    <row r="1" spans="1:19" s="177" customFormat="1" ht="53.45" customHeight="1" x14ac:dyDescent="0.85">
      <c r="G1" s="214" t="s">
        <v>74</v>
      </c>
      <c r="H1" s="214"/>
      <c r="M1" s="178"/>
    </row>
    <row r="2" spans="1:19" s="177" customFormat="1" ht="53.45" customHeight="1" x14ac:dyDescent="0.85">
      <c r="G2" s="215" t="s">
        <v>289</v>
      </c>
      <c r="H2" s="215"/>
      <c r="M2" s="179"/>
    </row>
    <row r="3" spans="1:19" s="177" customFormat="1" ht="53.45" customHeight="1" x14ac:dyDescent="0.85">
      <c r="G3" s="214" t="s">
        <v>78</v>
      </c>
      <c r="H3" s="214"/>
      <c r="M3" s="178"/>
    </row>
    <row r="4" spans="1:19" s="177" customFormat="1" ht="53.45" customHeight="1" x14ac:dyDescent="0.85">
      <c r="G4" s="216"/>
      <c r="H4" s="216"/>
      <c r="M4" s="180"/>
    </row>
    <row r="5" spans="1:19" s="177" customFormat="1" ht="53.45" customHeight="1" x14ac:dyDescent="0.85"/>
    <row r="6" spans="1:19" s="177" customFormat="1" ht="115.9" customHeight="1" x14ac:dyDescent="0.85">
      <c r="A6" s="225" t="s">
        <v>244</v>
      </c>
      <c r="B6" s="225"/>
      <c r="C6" s="225"/>
      <c r="D6" s="225"/>
      <c r="E6" s="225"/>
      <c r="F6" s="225"/>
      <c r="G6" s="225"/>
      <c r="H6" s="225"/>
      <c r="I6" s="176"/>
      <c r="J6" s="176"/>
      <c r="K6" s="176"/>
      <c r="L6" s="176"/>
      <c r="M6" s="176"/>
      <c r="N6" s="176"/>
      <c r="O6" s="176"/>
      <c r="P6" s="176"/>
      <c r="S6" s="181"/>
    </row>
    <row r="7" spans="1:19" ht="52.15" customHeight="1" x14ac:dyDescent="0.9">
      <c r="A7" s="3"/>
      <c r="B7" s="3"/>
      <c r="C7" s="3"/>
      <c r="D7" s="166"/>
      <c r="E7" s="3"/>
      <c r="F7" s="3"/>
      <c r="G7" s="3"/>
      <c r="H7" s="184" t="s">
        <v>21</v>
      </c>
      <c r="I7" s="3"/>
      <c r="J7" s="3"/>
      <c r="K7" s="3"/>
      <c r="M7" s="3"/>
      <c r="N7" s="3"/>
      <c r="O7" s="3"/>
      <c r="P7" s="184" t="s">
        <v>21</v>
      </c>
      <c r="Q7" s="3"/>
      <c r="R7" s="3"/>
      <c r="S7" s="167"/>
    </row>
    <row r="8" spans="1:19" s="172" customFormat="1" ht="66" customHeight="1" x14ac:dyDescent="0.65">
      <c r="A8" s="222" t="s">
        <v>231</v>
      </c>
      <c r="B8" s="222" t="s">
        <v>232</v>
      </c>
      <c r="C8" s="218" t="s">
        <v>233</v>
      </c>
      <c r="D8" s="218"/>
      <c r="E8" s="218"/>
      <c r="F8" s="218"/>
      <c r="G8" s="218"/>
      <c r="H8" s="218"/>
      <c r="I8" s="218" t="s">
        <v>233</v>
      </c>
      <c r="J8" s="218"/>
      <c r="K8" s="218"/>
      <c r="L8" s="218"/>
      <c r="M8" s="217" t="s">
        <v>234</v>
      </c>
      <c r="N8" s="217"/>
      <c r="O8" s="217"/>
      <c r="P8" s="217"/>
    </row>
    <row r="9" spans="1:19" s="172" customFormat="1" ht="70.900000000000006" customHeight="1" x14ac:dyDescent="0.65">
      <c r="A9" s="223"/>
      <c r="B9" s="223"/>
      <c r="C9" s="168" t="s">
        <v>236</v>
      </c>
      <c r="D9" s="218" t="s">
        <v>237</v>
      </c>
      <c r="E9" s="218"/>
      <c r="F9" s="218"/>
      <c r="G9" s="218"/>
      <c r="H9" s="218"/>
      <c r="I9" s="218" t="s">
        <v>237</v>
      </c>
      <c r="J9" s="218"/>
      <c r="K9" s="183"/>
      <c r="L9" s="218" t="s">
        <v>213</v>
      </c>
      <c r="M9" s="217" t="s">
        <v>236</v>
      </c>
      <c r="N9" s="217" t="s">
        <v>235</v>
      </c>
      <c r="O9" s="217"/>
      <c r="P9" s="217" t="s">
        <v>213</v>
      </c>
    </row>
    <row r="10" spans="1:19" s="172" customFormat="1" ht="110.45" customHeight="1" x14ac:dyDescent="0.65">
      <c r="A10" s="223"/>
      <c r="B10" s="223"/>
      <c r="C10" s="218" t="s">
        <v>239</v>
      </c>
      <c r="D10" s="218" t="s">
        <v>238</v>
      </c>
      <c r="E10" s="218"/>
      <c r="F10" s="218"/>
      <c r="G10" s="218"/>
      <c r="H10" s="218"/>
      <c r="I10" s="218" t="s">
        <v>238</v>
      </c>
      <c r="J10" s="218"/>
      <c r="K10" s="168" t="s">
        <v>240</v>
      </c>
      <c r="L10" s="218"/>
      <c r="M10" s="217"/>
      <c r="N10" s="182" t="s">
        <v>238</v>
      </c>
      <c r="O10" s="182" t="s">
        <v>240</v>
      </c>
      <c r="P10" s="217"/>
    </row>
    <row r="11" spans="1:19" s="172" customFormat="1" ht="409.6" customHeight="1" x14ac:dyDescent="0.65">
      <c r="A11" s="223"/>
      <c r="B11" s="223"/>
      <c r="C11" s="218"/>
      <c r="D11" s="217" t="s">
        <v>241</v>
      </c>
      <c r="E11" s="217" t="s">
        <v>264</v>
      </c>
      <c r="F11" s="217" t="s">
        <v>265</v>
      </c>
      <c r="G11" s="217" t="s">
        <v>266</v>
      </c>
      <c r="H11" s="217" t="s">
        <v>242</v>
      </c>
      <c r="I11" s="217" t="s">
        <v>288</v>
      </c>
      <c r="J11" s="217" t="s">
        <v>274</v>
      </c>
      <c r="K11" s="217"/>
      <c r="L11" s="218"/>
      <c r="M11" s="219"/>
      <c r="N11" s="219"/>
      <c r="O11" s="219"/>
      <c r="P11" s="219"/>
    </row>
    <row r="12" spans="1:19" s="172" customFormat="1" ht="401.45" customHeight="1" x14ac:dyDescent="0.65">
      <c r="A12" s="223"/>
      <c r="B12" s="223"/>
      <c r="C12" s="218"/>
      <c r="D12" s="217"/>
      <c r="E12" s="217"/>
      <c r="F12" s="217"/>
      <c r="G12" s="217"/>
      <c r="H12" s="217"/>
      <c r="I12" s="217"/>
      <c r="J12" s="217"/>
      <c r="K12" s="217"/>
      <c r="L12" s="218"/>
      <c r="M12" s="220"/>
      <c r="N12" s="220"/>
      <c r="O12" s="220"/>
      <c r="P12" s="220"/>
    </row>
    <row r="13" spans="1:19" s="172" customFormat="1" ht="97.15" hidden="1" customHeight="1" x14ac:dyDescent="0.65">
      <c r="A13" s="223"/>
      <c r="B13" s="223"/>
      <c r="C13" s="218"/>
      <c r="D13" s="217"/>
      <c r="E13" s="217"/>
      <c r="F13" s="217"/>
      <c r="G13" s="217"/>
      <c r="H13" s="217"/>
      <c r="I13" s="217"/>
      <c r="J13" s="217"/>
      <c r="K13" s="217"/>
      <c r="L13" s="218"/>
      <c r="M13" s="220"/>
      <c r="N13" s="220"/>
      <c r="O13" s="220"/>
      <c r="P13" s="220"/>
    </row>
    <row r="14" spans="1:19" s="172" customFormat="1" ht="409.6" customHeight="1" x14ac:dyDescent="0.65">
      <c r="A14" s="224"/>
      <c r="B14" s="224"/>
      <c r="C14" s="218"/>
      <c r="D14" s="217"/>
      <c r="E14" s="217"/>
      <c r="F14" s="217"/>
      <c r="G14" s="217"/>
      <c r="H14" s="217"/>
      <c r="I14" s="217"/>
      <c r="J14" s="217"/>
      <c r="K14" s="217"/>
      <c r="L14" s="218"/>
      <c r="M14" s="221"/>
      <c r="N14" s="221"/>
      <c r="O14" s="221"/>
      <c r="P14" s="221"/>
    </row>
    <row r="15" spans="1:19" s="132" customFormat="1" ht="28.15" customHeight="1" x14ac:dyDescent="0.4">
      <c r="A15" s="170">
        <v>1</v>
      </c>
      <c r="B15" s="170">
        <v>2</v>
      </c>
      <c r="C15" s="170">
        <v>3</v>
      </c>
      <c r="D15" s="169">
        <v>4</v>
      </c>
      <c r="E15" s="169">
        <v>5</v>
      </c>
      <c r="F15" s="169">
        <v>6</v>
      </c>
      <c r="G15" s="169">
        <v>7</v>
      </c>
      <c r="H15" s="169">
        <v>8</v>
      </c>
      <c r="I15" s="169">
        <v>9</v>
      </c>
      <c r="J15" s="169">
        <v>10</v>
      </c>
      <c r="K15" s="169">
        <v>11</v>
      </c>
      <c r="L15" s="170">
        <v>12</v>
      </c>
      <c r="M15" s="171">
        <v>13</v>
      </c>
      <c r="N15" s="171">
        <v>14</v>
      </c>
      <c r="O15" s="171">
        <v>15</v>
      </c>
      <c r="P15" s="171">
        <v>16</v>
      </c>
    </row>
    <row r="16" spans="1:19" s="189" customFormat="1" ht="177.6" customHeight="1" x14ac:dyDescent="0.9">
      <c r="A16" s="185" t="s">
        <v>287</v>
      </c>
      <c r="B16" s="186" t="s">
        <v>286</v>
      </c>
      <c r="C16" s="187">
        <f>33592190+54000+8000+195000+195000+1050500+140000</f>
        <v>35234690</v>
      </c>
      <c r="D16" s="187">
        <v>129641500</v>
      </c>
      <c r="E16" s="187">
        <v>2714075</v>
      </c>
      <c r="F16" s="187">
        <f>63388900+3669963.28-23231509.18+200000-4654+1200000</f>
        <v>45222700.100000001</v>
      </c>
      <c r="G16" s="187">
        <v>309200</v>
      </c>
      <c r="H16" s="187">
        <f>788120</f>
        <v>788120</v>
      </c>
      <c r="I16" s="187">
        <v>534192</v>
      </c>
      <c r="J16" s="187">
        <v>615000</v>
      </c>
      <c r="K16" s="187"/>
      <c r="L16" s="187">
        <f>SUM(C16:K16)</f>
        <v>215059477.09999999</v>
      </c>
      <c r="M16" s="188"/>
      <c r="N16" s="188"/>
      <c r="O16" s="188"/>
      <c r="P16" s="188"/>
    </row>
  </sheetData>
  <mergeCells count="31">
    <mergeCell ref="I10:J10"/>
    <mergeCell ref="D11:D14"/>
    <mergeCell ref="E11:E14"/>
    <mergeCell ref="F11:F14"/>
    <mergeCell ref="G11:G14"/>
    <mergeCell ref="I11:I14"/>
    <mergeCell ref="J11:J14"/>
    <mergeCell ref="C10:C14"/>
    <mergeCell ref="A8:A14"/>
    <mergeCell ref="B8:B14"/>
    <mergeCell ref="A6:H6"/>
    <mergeCell ref="C8:H8"/>
    <mergeCell ref="H11:H14"/>
    <mergeCell ref="D9:H9"/>
    <mergeCell ref="D10:H10"/>
    <mergeCell ref="G1:H1"/>
    <mergeCell ref="G2:H2"/>
    <mergeCell ref="G4:H4"/>
    <mergeCell ref="M8:P8"/>
    <mergeCell ref="M9:M10"/>
    <mergeCell ref="N9:O9"/>
    <mergeCell ref="P9:P10"/>
    <mergeCell ref="L9:L14"/>
    <mergeCell ref="K11:K14"/>
    <mergeCell ref="G3:H3"/>
    <mergeCell ref="M11:M14"/>
    <mergeCell ref="N11:N14"/>
    <mergeCell ref="O11:O14"/>
    <mergeCell ref="P11:P14"/>
    <mergeCell ref="I8:L8"/>
    <mergeCell ref="I9:J9"/>
  </mergeCells>
  <pageMargins left="0.59055118110236227" right="0.59055118110236227" top="1.1811023622047245" bottom="0.39370078740157483" header="0.31496062992125984" footer="0.31496062992125984"/>
  <pageSetup paperSize="9" scale="22" orientation="landscape" r:id="rId1"/>
  <colBreaks count="1" manualBreakCount="1">
    <brk id="8" min="1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view="pageBreakPreview" zoomScale="60" zoomScaleNormal="75" workbookViewId="0">
      <pane xSplit="1" ySplit="10" topLeftCell="B35" activePane="bottomRight" state="frozen"/>
      <selection pane="topRight" activeCell="B1" sqref="B1"/>
      <selection pane="bottomLeft" activeCell="A11" sqref="A11"/>
      <selection pane="bottomRight" activeCell="H4" sqref="H4"/>
    </sheetView>
  </sheetViews>
  <sheetFormatPr defaultColWidth="9.140625" defaultRowHeight="18.75" x14ac:dyDescent="0.3"/>
  <cols>
    <col min="1" max="1" width="17.28515625" style="3" customWidth="1"/>
    <col min="2" max="2" width="17.7109375" style="3" customWidth="1"/>
    <col min="3" max="3" width="15.85546875" style="3" customWidth="1"/>
    <col min="4" max="4" width="72.28515625" style="3" customWidth="1"/>
    <col min="5" max="5" width="67.7109375" style="3" customWidth="1"/>
    <col min="6" max="6" width="29.85546875" style="3" customWidth="1"/>
    <col min="7" max="7" width="19.7109375" style="3" customWidth="1"/>
    <col min="8" max="8" width="18.42578125" style="3" customWidth="1"/>
    <col min="9" max="9" width="15.5703125" style="3" customWidth="1"/>
    <col min="10" max="10" width="14.28515625" style="3" customWidth="1"/>
    <col min="11" max="11" width="10.28515625" style="3" bestFit="1" customWidth="1"/>
    <col min="12" max="16384" width="9.140625" style="3"/>
  </cols>
  <sheetData>
    <row r="1" spans="1:11" s="31" customFormat="1" ht="26.1" customHeight="1" x14ac:dyDescent="0.35">
      <c r="H1" s="83" t="s">
        <v>200</v>
      </c>
      <c r="I1" s="83"/>
      <c r="J1" s="84"/>
      <c r="K1" s="84"/>
    </row>
    <row r="2" spans="1:11" s="31" customFormat="1" ht="26.1" customHeight="1" x14ac:dyDescent="0.35">
      <c r="H2" s="229" t="s">
        <v>289</v>
      </c>
      <c r="I2" s="229"/>
      <c r="J2" s="229"/>
      <c r="K2" s="229"/>
    </row>
    <row r="3" spans="1:11" s="31" customFormat="1" ht="26.1" customHeight="1" x14ac:dyDescent="0.35">
      <c r="H3" s="83" t="s">
        <v>78</v>
      </c>
      <c r="I3" s="83"/>
      <c r="J3" s="83"/>
      <c r="K3" s="84"/>
    </row>
    <row r="4" spans="1:11" s="31" customFormat="1" ht="26.1" customHeight="1" x14ac:dyDescent="0.35">
      <c r="H4" s="85"/>
      <c r="I4" s="85"/>
      <c r="J4" s="85"/>
      <c r="K4" s="84"/>
    </row>
    <row r="5" spans="1:11" x14ac:dyDescent="0.3">
      <c r="H5" s="38"/>
      <c r="I5" s="38"/>
      <c r="J5" s="38"/>
    </row>
    <row r="6" spans="1:11" s="78" customFormat="1" ht="24.75" customHeight="1" x14ac:dyDescent="0.35">
      <c r="A6" s="227" t="s">
        <v>44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1" s="78" customFormat="1" ht="27" customHeight="1" x14ac:dyDescent="0.35">
      <c r="A7" s="226" t="s">
        <v>261</v>
      </c>
      <c r="B7" s="226"/>
      <c r="C7" s="226"/>
      <c r="D7" s="226"/>
      <c r="E7" s="226"/>
      <c r="F7" s="226"/>
      <c r="G7" s="226"/>
      <c r="H7" s="226"/>
      <c r="I7" s="226"/>
      <c r="J7" s="226"/>
    </row>
    <row r="8" spans="1:11" s="65" customFormat="1" ht="18" customHeight="1" x14ac:dyDescent="0.3">
      <c r="A8" s="62"/>
      <c r="B8" s="66"/>
      <c r="C8" s="66"/>
      <c r="D8" s="66"/>
      <c r="E8" s="67"/>
      <c r="F8" s="67"/>
      <c r="G8" s="67"/>
      <c r="H8" s="63"/>
      <c r="I8" s="63"/>
      <c r="J8" s="68" t="s">
        <v>21</v>
      </c>
    </row>
    <row r="9" spans="1:11" s="76" customFormat="1" ht="118.15" customHeight="1" x14ac:dyDescent="0.25">
      <c r="A9" s="208" t="s">
        <v>245</v>
      </c>
      <c r="B9" s="208" t="s">
        <v>222</v>
      </c>
      <c r="C9" s="208" t="s">
        <v>223</v>
      </c>
      <c r="D9" s="208" t="s">
        <v>224</v>
      </c>
      <c r="E9" s="230" t="s">
        <v>246</v>
      </c>
      <c r="F9" s="230" t="s">
        <v>247</v>
      </c>
      <c r="G9" s="232" t="s">
        <v>212</v>
      </c>
      <c r="H9" s="230" t="s">
        <v>2</v>
      </c>
      <c r="I9" s="234" t="s">
        <v>3</v>
      </c>
      <c r="J9" s="235"/>
    </row>
    <row r="10" spans="1:11" s="76" customFormat="1" ht="118.15" customHeight="1" x14ac:dyDescent="0.25">
      <c r="A10" s="211"/>
      <c r="B10" s="211"/>
      <c r="C10" s="211"/>
      <c r="D10" s="211"/>
      <c r="E10" s="231"/>
      <c r="F10" s="231"/>
      <c r="G10" s="233"/>
      <c r="H10" s="231"/>
      <c r="I10" s="64" t="s">
        <v>213</v>
      </c>
      <c r="J10" s="64" t="s">
        <v>214</v>
      </c>
    </row>
    <row r="11" spans="1:11" s="120" customFormat="1" ht="18.600000000000001" customHeight="1" x14ac:dyDescent="0.2">
      <c r="A11" s="121">
        <v>1</v>
      </c>
      <c r="B11" s="121">
        <v>2</v>
      </c>
      <c r="C11" s="121">
        <v>3</v>
      </c>
      <c r="D11" s="122">
        <v>4</v>
      </c>
      <c r="E11" s="123">
        <v>5</v>
      </c>
      <c r="F11" s="123">
        <v>6</v>
      </c>
      <c r="G11" s="121">
        <v>7</v>
      </c>
      <c r="H11" s="123">
        <v>8</v>
      </c>
      <c r="I11" s="123">
        <v>9</v>
      </c>
      <c r="J11" s="123">
        <v>10</v>
      </c>
    </row>
    <row r="12" spans="1:11" s="76" customFormat="1" ht="64.900000000000006" customHeight="1" x14ac:dyDescent="0.25">
      <c r="A12" s="135"/>
      <c r="B12" s="135"/>
      <c r="C12" s="135"/>
      <c r="D12" s="135"/>
      <c r="E12" s="72" t="s">
        <v>248</v>
      </c>
      <c r="F12" s="72" t="s">
        <v>252</v>
      </c>
      <c r="G12" s="115">
        <f>H12+I12</f>
        <v>936955</v>
      </c>
      <c r="H12" s="74">
        <f>H13+H17</f>
        <v>936955</v>
      </c>
      <c r="I12" s="74">
        <f t="shared" ref="I12:J12" si="0">I13+I17</f>
        <v>0</v>
      </c>
      <c r="J12" s="74">
        <f t="shared" si="0"/>
        <v>0</v>
      </c>
    </row>
    <row r="13" spans="1:11" s="76" customFormat="1" ht="34.15" customHeight="1" x14ac:dyDescent="0.25">
      <c r="A13" s="23" t="s">
        <v>117</v>
      </c>
      <c r="B13" s="23"/>
      <c r="C13" s="23"/>
      <c r="D13" s="24" t="s">
        <v>35</v>
      </c>
      <c r="E13" s="69"/>
      <c r="F13" s="69"/>
      <c r="G13" s="115">
        <f>H13+I13</f>
        <v>393435</v>
      </c>
      <c r="H13" s="74">
        <f>H14</f>
        <v>393435</v>
      </c>
      <c r="I13" s="74">
        <f t="shared" ref="I13:I38" si="1">J13</f>
        <v>0</v>
      </c>
      <c r="J13" s="165">
        <v>0</v>
      </c>
    </row>
    <row r="14" spans="1:11" ht="34.15" customHeight="1" x14ac:dyDescent="0.3">
      <c r="A14" s="23" t="s">
        <v>118</v>
      </c>
      <c r="B14" s="106"/>
      <c r="C14" s="23"/>
      <c r="D14" s="24" t="s">
        <v>35</v>
      </c>
      <c r="E14" s="50"/>
      <c r="F14" s="50"/>
      <c r="G14" s="115">
        <f t="shared" ref="G14:G39" si="2">H14+I14</f>
        <v>393435</v>
      </c>
      <c r="H14" s="74">
        <f>H15+H16</f>
        <v>393435</v>
      </c>
      <c r="I14" s="74">
        <f t="shared" si="1"/>
        <v>0</v>
      </c>
      <c r="J14" s="165">
        <v>0</v>
      </c>
    </row>
    <row r="15" spans="1:11" ht="34.15" customHeight="1" x14ac:dyDescent="0.3">
      <c r="A15" s="109" t="s">
        <v>174</v>
      </c>
      <c r="B15" s="109" t="s">
        <v>175</v>
      </c>
      <c r="C15" s="109" t="s">
        <v>76</v>
      </c>
      <c r="D15" s="24" t="s">
        <v>77</v>
      </c>
      <c r="E15" s="50"/>
      <c r="F15" s="50"/>
      <c r="G15" s="115">
        <f t="shared" si="2"/>
        <v>127280</v>
      </c>
      <c r="H15" s="74">
        <v>127280</v>
      </c>
      <c r="I15" s="74">
        <f t="shared" si="1"/>
        <v>0</v>
      </c>
      <c r="J15" s="165">
        <v>0</v>
      </c>
    </row>
    <row r="16" spans="1:11" ht="45.6" customHeight="1" x14ac:dyDescent="0.3">
      <c r="A16" s="109" t="s">
        <v>176</v>
      </c>
      <c r="B16" s="69">
        <v>3242</v>
      </c>
      <c r="C16" s="69">
        <v>1090</v>
      </c>
      <c r="D16" s="56" t="s">
        <v>177</v>
      </c>
      <c r="E16" s="50"/>
      <c r="F16" s="50"/>
      <c r="G16" s="115">
        <f t="shared" si="2"/>
        <v>266155</v>
      </c>
      <c r="H16" s="74">
        <f>212155+54000</f>
        <v>266155</v>
      </c>
      <c r="I16" s="74">
        <f t="shared" si="1"/>
        <v>0</v>
      </c>
      <c r="J16" s="165">
        <v>0</v>
      </c>
    </row>
    <row r="17" spans="1:10" s="113" customFormat="1" ht="45.6" customHeight="1" x14ac:dyDescent="0.2">
      <c r="A17" s="23" t="s">
        <v>142</v>
      </c>
      <c r="B17" s="23"/>
      <c r="C17" s="23"/>
      <c r="D17" s="139" t="s">
        <v>36</v>
      </c>
      <c r="E17" s="77"/>
      <c r="F17" s="77"/>
      <c r="G17" s="115">
        <f t="shared" si="2"/>
        <v>543520</v>
      </c>
      <c r="H17" s="155">
        <f>H18</f>
        <v>543520</v>
      </c>
      <c r="I17" s="165">
        <f t="shared" ref="I17:J18" si="3">I18</f>
        <v>0</v>
      </c>
      <c r="J17" s="165">
        <f t="shared" si="3"/>
        <v>0</v>
      </c>
    </row>
    <row r="18" spans="1:10" s="113" customFormat="1" ht="45.6" customHeight="1" x14ac:dyDescent="0.2">
      <c r="A18" s="23" t="s">
        <v>143</v>
      </c>
      <c r="B18" s="23"/>
      <c r="C18" s="23"/>
      <c r="D18" s="139" t="s">
        <v>36</v>
      </c>
      <c r="E18" s="69"/>
      <c r="F18" s="69"/>
      <c r="G18" s="115">
        <f t="shared" si="2"/>
        <v>543520</v>
      </c>
      <c r="H18" s="155">
        <f>H19</f>
        <v>543520</v>
      </c>
      <c r="I18" s="165">
        <f t="shared" si="3"/>
        <v>0</v>
      </c>
      <c r="J18" s="165">
        <f t="shared" si="3"/>
        <v>0</v>
      </c>
    </row>
    <row r="19" spans="1:10" ht="45.6" customHeight="1" x14ac:dyDescent="0.3">
      <c r="A19" s="109" t="s">
        <v>199</v>
      </c>
      <c r="B19" s="69">
        <v>3242</v>
      </c>
      <c r="C19" s="69">
        <v>1090</v>
      </c>
      <c r="D19" s="56" t="s">
        <v>177</v>
      </c>
      <c r="E19" s="50"/>
      <c r="F19" s="50"/>
      <c r="G19" s="115">
        <f t="shared" si="2"/>
        <v>543520</v>
      </c>
      <c r="H19" s="74">
        <f>524520+19000</f>
        <v>543520</v>
      </c>
      <c r="I19" s="74">
        <f t="shared" si="1"/>
        <v>0</v>
      </c>
      <c r="J19" s="165">
        <v>0</v>
      </c>
    </row>
    <row r="20" spans="1:10" ht="64.900000000000006" customHeight="1" x14ac:dyDescent="0.3">
      <c r="A20" s="23" t="s">
        <v>117</v>
      </c>
      <c r="B20" s="23"/>
      <c r="C20" s="23"/>
      <c r="D20" s="24" t="s">
        <v>35</v>
      </c>
      <c r="E20" s="72" t="s">
        <v>259</v>
      </c>
      <c r="F20" s="72" t="s">
        <v>253</v>
      </c>
      <c r="G20" s="115">
        <f t="shared" si="2"/>
        <v>84610</v>
      </c>
      <c r="H20" s="156">
        <f>H21</f>
        <v>84610</v>
      </c>
      <c r="I20" s="74">
        <f t="shared" si="1"/>
        <v>0</v>
      </c>
      <c r="J20" s="165">
        <v>0</v>
      </c>
    </row>
    <row r="21" spans="1:10" ht="34.15" customHeight="1" x14ac:dyDescent="0.3">
      <c r="A21" s="23" t="s">
        <v>118</v>
      </c>
      <c r="B21" s="106"/>
      <c r="C21" s="23"/>
      <c r="D21" s="24" t="s">
        <v>35</v>
      </c>
      <c r="E21" s="72"/>
      <c r="F21" s="72"/>
      <c r="G21" s="115">
        <f t="shared" si="2"/>
        <v>84610</v>
      </c>
      <c r="H21" s="157">
        <f>H22</f>
        <v>84610</v>
      </c>
      <c r="I21" s="74">
        <f t="shared" si="1"/>
        <v>0</v>
      </c>
      <c r="J21" s="165">
        <v>0</v>
      </c>
    </row>
    <row r="22" spans="1:10" ht="40.15" customHeight="1" x14ac:dyDescent="0.3">
      <c r="A22" s="23" t="s">
        <v>122</v>
      </c>
      <c r="B22" s="107" t="s">
        <v>83</v>
      </c>
      <c r="C22" s="23" t="s">
        <v>40</v>
      </c>
      <c r="D22" s="111" t="s">
        <v>82</v>
      </c>
      <c r="E22" s="72"/>
      <c r="F22" s="72"/>
      <c r="G22" s="115">
        <f t="shared" si="2"/>
        <v>84610</v>
      </c>
      <c r="H22" s="74">
        <v>84610</v>
      </c>
      <c r="I22" s="74">
        <f t="shared" si="1"/>
        <v>0</v>
      </c>
      <c r="J22" s="165">
        <v>0</v>
      </c>
    </row>
    <row r="23" spans="1:10" ht="64.900000000000006" customHeight="1" x14ac:dyDescent="0.3">
      <c r="A23" s="23" t="s">
        <v>117</v>
      </c>
      <c r="B23" s="23"/>
      <c r="C23" s="23"/>
      <c r="D23" s="24" t="s">
        <v>35</v>
      </c>
      <c r="E23" s="69" t="s">
        <v>249</v>
      </c>
      <c r="F23" s="69" t="s">
        <v>254</v>
      </c>
      <c r="G23" s="115">
        <f t="shared" si="2"/>
        <v>112250</v>
      </c>
      <c r="H23" s="74">
        <f>H24</f>
        <v>112250</v>
      </c>
      <c r="I23" s="74">
        <f t="shared" ref="I23:J23" si="4">I24</f>
        <v>0</v>
      </c>
      <c r="J23" s="74">
        <f t="shared" si="4"/>
        <v>0</v>
      </c>
    </row>
    <row r="24" spans="1:10" ht="34.15" customHeight="1" x14ac:dyDescent="0.3">
      <c r="A24" s="23" t="s">
        <v>118</v>
      </c>
      <c r="B24" s="106"/>
      <c r="C24" s="23"/>
      <c r="D24" s="24" t="s">
        <v>35</v>
      </c>
      <c r="E24" s="69"/>
      <c r="F24" s="69"/>
      <c r="G24" s="115">
        <f t="shared" si="2"/>
        <v>112250</v>
      </c>
      <c r="H24" s="74">
        <f>H25+H26+H27+H28</f>
        <v>112250</v>
      </c>
      <c r="I24" s="74">
        <f t="shared" si="1"/>
        <v>0</v>
      </c>
      <c r="J24" s="165">
        <v>0</v>
      </c>
    </row>
    <row r="25" spans="1:10" ht="45" customHeight="1" x14ac:dyDescent="0.3">
      <c r="A25" s="23" t="s">
        <v>126</v>
      </c>
      <c r="B25" s="23" t="s">
        <v>128</v>
      </c>
      <c r="C25" s="23" t="s">
        <v>40</v>
      </c>
      <c r="D25" s="111" t="s">
        <v>85</v>
      </c>
      <c r="E25" s="50"/>
      <c r="F25" s="50"/>
      <c r="G25" s="115">
        <f t="shared" si="2"/>
        <v>9250</v>
      </c>
      <c r="H25" s="74">
        <v>9250</v>
      </c>
      <c r="I25" s="74">
        <f t="shared" si="1"/>
        <v>0</v>
      </c>
      <c r="J25" s="165">
        <v>0</v>
      </c>
    </row>
    <row r="26" spans="1:10" ht="34.15" customHeight="1" x14ac:dyDescent="0.3">
      <c r="A26" s="23" t="s">
        <v>127</v>
      </c>
      <c r="B26" s="23" t="s">
        <v>129</v>
      </c>
      <c r="C26" s="23" t="s">
        <v>40</v>
      </c>
      <c r="D26" s="111" t="s">
        <v>86</v>
      </c>
      <c r="E26" s="50"/>
      <c r="F26" s="50"/>
      <c r="G26" s="115">
        <f t="shared" si="2"/>
        <v>27000</v>
      </c>
      <c r="H26" s="74">
        <v>27000</v>
      </c>
      <c r="I26" s="74">
        <f t="shared" si="1"/>
        <v>0</v>
      </c>
      <c r="J26" s="165">
        <v>0</v>
      </c>
    </row>
    <row r="27" spans="1:10" ht="34.15" customHeight="1" x14ac:dyDescent="0.3">
      <c r="A27" s="23" t="s">
        <v>125</v>
      </c>
      <c r="B27" s="70">
        <v>3133</v>
      </c>
      <c r="C27" s="70">
        <v>1040</v>
      </c>
      <c r="D27" s="124" t="s">
        <v>112</v>
      </c>
      <c r="E27" s="69"/>
      <c r="F27" s="69"/>
      <c r="G27" s="115">
        <f t="shared" si="2"/>
        <v>22000</v>
      </c>
      <c r="H27" s="74">
        <v>22000</v>
      </c>
      <c r="I27" s="74">
        <f t="shared" si="1"/>
        <v>0</v>
      </c>
      <c r="J27" s="165">
        <v>0</v>
      </c>
    </row>
    <row r="28" spans="1:10" ht="84" customHeight="1" x14ac:dyDescent="0.3">
      <c r="A28" s="23" t="s">
        <v>225</v>
      </c>
      <c r="B28" s="70">
        <v>3140</v>
      </c>
      <c r="C28" s="70">
        <v>1040</v>
      </c>
      <c r="D28" s="24" t="s">
        <v>226</v>
      </c>
      <c r="E28" s="50"/>
      <c r="F28" s="50"/>
      <c r="G28" s="115">
        <f t="shared" si="2"/>
        <v>54000</v>
      </c>
      <c r="H28" s="74">
        <v>54000</v>
      </c>
      <c r="I28" s="74">
        <f t="shared" si="1"/>
        <v>0</v>
      </c>
      <c r="J28" s="165">
        <v>0</v>
      </c>
    </row>
    <row r="29" spans="1:10" ht="64.900000000000006" customHeight="1" x14ac:dyDescent="0.3">
      <c r="A29" s="23" t="s">
        <v>117</v>
      </c>
      <c r="B29" s="23"/>
      <c r="C29" s="23"/>
      <c r="D29" s="24" t="s">
        <v>35</v>
      </c>
      <c r="E29" s="69" t="s">
        <v>250</v>
      </c>
      <c r="F29" s="69" t="s">
        <v>255</v>
      </c>
      <c r="G29" s="115">
        <f t="shared" si="2"/>
        <v>159500</v>
      </c>
      <c r="H29" s="74">
        <f>H30</f>
        <v>159500</v>
      </c>
      <c r="I29" s="74">
        <f t="shared" ref="I29:J30" si="5">I30</f>
        <v>0</v>
      </c>
      <c r="J29" s="74">
        <f t="shared" si="5"/>
        <v>0</v>
      </c>
    </row>
    <row r="30" spans="1:10" ht="34.15" customHeight="1" x14ac:dyDescent="0.3">
      <c r="A30" s="23" t="s">
        <v>118</v>
      </c>
      <c r="B30" s="106"/>
      <c r="C30" s="23"/>
      <c r="D30" s="24" t="s">
        <v>35</v>
      </c>
      <c r="E30" s="69"/>
      <c r="F30" s="69"/>
      <c r="G30" s="115">
        <f t="shared" si="2"/>
        <v>159500</v>
      </c>
      <c r="H30" s="74">
        <f>H31</f>
        <v>159500</v>
      </c>
      <c r="I30" s="74">
        <f t="shared" si="5"/>
        <v>0</v>
      </c>
      <c r="J30" s="74">
        <f t="shared" si="5"/>
        <v>0</v>
      </c>
    </row>
    <row r="31" spans="1:10" ht="34.15" customHeight="1" x14ac:dyDescent="0.3">
      <c r="A31" s="109" t="s">
        <v>178</v>
      </c>
      <c r="B31" s="69">
        <v>4082</v>
      </c>
      <c r="C31" s="109" t="s">
        <v>75</v>
      </c>
      <c r="D31" s="56" t="s">
        <v>179</v>
      </c>
      <c r="E31" s="69"/>
      <c r="F31" s="69"/>
      <c r="G31" s="115">
        <f t="shared" si="2"/>
        <v>159500</v>
      </c>
      <c r="H31" s="74">
        <v>159500</v>
      </c>
      <c r="I31" s="74">
        <f t="shared" si="1"/>
        <v>0</v>
      </c>
      <c r="J31" s="165">
        <v>0</v>
      </c>
    </row>
    <row r="32" spans="1:10" ht="64.900000000000006" customHeight="1" x14ac:dyDescent="0.3">
      <c r="A32" s="23" t="s">
        <v>117</v>
      </c>
      <c r="B32" s="23"/>
      <c r="C32" s="23"/>
      <c r="D32" s="24" t="s">
        <v>35</v>
      </c>
      <c r="E32" s="69" t="s">
        <v>251</v>
      </c>
      <c r="F32" s="69" t="s">
        <v>256</v>
      </c>
      <c r="G32" s="115">
        <f t="shared" si="2"/>
        <v>49000</v>
      </c>
      <c r="H32" s="74">
        <f>H33</f>
        <v>49000</v>
      </c>
      <c r="I32" s="74">
        <f t="shared" ref="I32:J33" si="6">I33</f>
        <v>0</v>
      </c>
      <c r="J32" s="74">
        <f t="shared" si="6"/>
        <v>0</v>
      </c>
    </row>
    <row r="33" spans="1:10" ht="34.15" customHeight="1" x14ac:dyDescent="0.3">
      <c r="A33" s="23" t="s">
        <v>118</v>
      </c>
      <c r="B33" s="106"/>
      <c r="C33" s="23"/>
      <c r="D33" s="24" t="s">
        <v>35</v>
      </c>
      <c r="E33" s="69"/>
      <c r="F33" s="69"/>
      <c r="G33" s="115">
        <f t="shared" si="2"/>
        <v>49000</v>
      </c>
      <c r="H33" s="74">
        <f>H34</f>
        <v>49000</v>
      </c>
      <c r="I33" s="74">
        <f t="shared" si="6"/>
        <v>0</v>
      </c>
      <c r="J33" s="74">
        <f t="shared" si="6"/>
        <v>0</v>
      </c>
    </row>
    <row r="34" spans="1:10" ht="64.900000000000006" customHeight="1" x14ac:dyDescent="0.3">
      <c r="A34" s="23" t="s">
        <v>132</v>
      </c>
      <c r="B34" s="106" t="s">
        <v>133</v>
      </c>
      <c r="C34" s="23" t="s">
        <v>41</v>
      </c>
      <c r="D34" s="111" t="s">
        <v>134</v>
      </c>
      <c r="E34" s="136"/>
      <c r="F34" s="164"/>
      <c r="G34" s="115">
        <f t="shared" si="2"/>
        <v>49000</v>
      </c>
      <c r="H34" s="74">
        <v>49000</v>
      </c>
      <c r="I34" s="74">
        <f t="shared" si="1"/>
        <v>0</v>
      </c>
      <c r="J34" s="165">
        <v>0</v>
      </c>
    </row>
    <row r="35" spans="1:10" ht="85.9" customHeight="1" x14ac:dyDescent="0.3">
      <c r="A35" s="23" t="s">
        <v>117</v>
      </c>
      <c r="B35" s="23"/>
      <c r="C35" s="23"/>
      <c r="D35" s="24" t="s">
        <v>35</v>
      </c>
      <c r="E35" s="73" t="s">
        <v>257</v>
      </c>
      <c r="F35" s="73" t="s">
        <v>258</v>
      </c>
      <c r="G35" s="115">
        <f t="shared" si="2"/>
        <v>4723720</v>
      </c>
      <c r="H35" s="74">
        <f>H36</f>
        <v>4011072</v>
      </c>
      <c r="I35" s="74">
        <f t="shared" ref="I35:J35" si="7">I36</f>
        <v>712648</v>
      </c>
      <c r="J35" s="74">
        <f t="shared" si="7"/>
        <v>712648</v>
      </c>
    </row>
    <row r="36" spans="1:10" ht="34.15" customHeight="1" x14ac:dyDescent="0.3">
      <c r="A36" s="23" t="s">
        <v>118</v>
      </c>
      <c r="B36" s="106"/>
      <c r="C36" s="23"/>
      <c r="D36" s="24" t="s">
        <v>35</v>
      </c>
      <c r="E36" s="73"/>
      <c r="F36" s="73"/>
      <c r="G36" s="115">
        <f t="shared" si="2"/>
        <v>4723720</v>
      </c>
      <c r="H36" s="74">
        <f>H37+H38</f>
        <v>4011072</v>
      </c>
      <c r="I36" s="74">
        <f t="shared" ref="I36:J36" si="8">I37+I38</f>
        <v>712648</v>
      </c>
      <c r="J36" s="74">
        <f t="shared" si="8"/>
        <v>712648</v>
      </c>
    </row>
    <row r="37" spans="1:10" ht="34.15" customHeight="1" x14ac:dyDescent="0.3">
      <c r="A37" s="23" t="s">
        <v>135</v>
      </c>
      <c r="B37" s="106" t="s">
        <v>136</v>
      </c>
      <c r="C37" s="23" t="s">
        <v>87</v>
      </c>
      <c r="D37" s="52" t="s">
        <v>137</v>
      </c>
      <c r="E37" s="73"/>
      <c r="F37" s="73"/>
      <c r="G37" s="115">
        <f t="shared" si="2"/>
        <v>4720720</v>
      </c>
      <c r="H37" s="74">
        <f>2007100+788120+72352+195000+195000+920500-170000</f>
        <v>4008072</v>
      </c>
      <c r="I37" s="74">
        <f t="shared" si="1"/>
        <v>712648</v>
      </c>
      <c r="J37" s="165">
        <f>542648+170000</f>
        <v>712648</v>
      </c>
    </row>
    <row r="38" spans="1:10" ht="34.15" customHeight="1" x14ac:dyDescent="0.3">
      <c r="A38" s="23" t="s">
        <v>138</v>
      </c>
      <c r="B38" s="108" t="s">
        <v>139</v>
      </c>
      <c r="C38" s="23" t="s">
        <v>140</v>
      </c>
      <c r="D38" s="77" t="s">
        <v>141</v>
      </c>
      <c r="E38" s="50"/>
      <c r="F38" s="50"/>
      <c r="G38" s="115">
        <f t="shared" si="2"/>
        <v>3000</v>
      </c>
      <c r="H38" s="74">
        <v>3000</v>
      </c>
      <c r="I38" s="74">
        <f t="shared" si="1"/>
        <v>0</v>
      </c>
      <c r="J38" s="165">
        <v>0</v>
      </c>
    </row>
    <row r="39" spans="1:10" ht="34.15" customHeight="1" x14ac:dyDescent="0.3">
      <c r="A39" s="50"/>
      <c r="B39" s="50"/>
      <c r="C39" s="50"/>
      <c r="D39" s="75" t="s">
        <v>45</v>
      </c>
      <c r="E39" s="50"/>
      <c r="F39" s="50"/>
      <c r="G39" s="115">
        <f t="shared" si="2"/>
        <v>6066035</v>
      </c>
      <c r="H39" s="137">
        <f>H12+H20+H23+H29+H32+H35</f>
        <v>5353387</v>
      </c>
      <c r="I39" s="173">
        <f t="shared" ref="I39:J39" si="9">I12+I20+I23+I29+I32+I35</f>
        <v>712648</v>
      </c>
      <c r="J39" s="173">
        <f t="shared" si="9"/>
        <v>712648</v>
      </c>
    </row>
    <row r="40" spans="1:10" x14ac:dyDescent="0.3">
      <c r="I40" s="74"/>
    </row>
  </sheetData>
  <mergeCells count="12">
    <mergeCell ref="A7:J7"/>
    <mergeCell ref="A6:J6"/>
    <mergeCell ref="H2:K2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honeticPr fontId="2" type="noConversion"/>
  <pageMargins left="0.70866141732283472" right="0.70866141732283472" top="1.1811023622047245" bottom="0.39370078740157483" header="0.51181102362204722" footer="0.51181102362204722"/>
  <pageSetup paperSize="9" scale="46" orientation="landscape" r:id="rId1"/>
  <headerFooter differentFirst="1" alignWithMargins="0">
    <oddHeader>&amp;C&amp;"Times New Roman,обычный"&amp;14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9"/>
  <sheetViews>
    <sheetView tabSelected="1" view="pageBreakPreview" zoomScale="60" zoomScaleNormal="57" workbookViewId="0">
      <selection activeCell="J6" sqref="J6"/>
    </sheetView>
  </sheetViews>
  <sheetFormatPr defaultColWidth="9.140625" defaultRowHeight="18.75" x14ac:dyDescent="0.3"/>
  <cols>
    <col min="1" max="1" width="72.5703125" style="3" customWidth="1"/>
    <col min="2" max="2" width="12" style="3" customWidth="1"/>
    <col min="3" max="3" width="12.85546875" style="3" customWidth="1"/>
    <col min="4" max="4" width="15.140625" style="3" customWidth="1"/>
    <col min="5" max="5" width="12.28515625" style="3" customWidth="1"/>
    <col min="6" max="6" width="11.28515625" style="3" customWidth="1"/>
    <col min="7" max="7" width="10.140625" style="3" customWidth="1"/>
    <col min="8" max="8" width="12.140625" style="3" customWidth="1"/>
    <col min="9" max="9" width="10.5703125" style="3" customWidth="1"/>
    <col min="10" max="10" width="12.140625" style="3" customWidth="1"/>
    <col min="11" max="12" width="13.85546875" style="3" customWidth="1"/>
    <col min="13" max="16384" width="9.140625" style="3"/>
  </cols>
  <sheetData>
    <row r="1" spans="1:12" s="99" customFormat="1" ht="21.75" customHeight="1" x14ac:dyDescent="0.35">
      <c r="F1" s="100"/>
      <c r="G1" s="100"/>
      <c r="I1" s="83"/>
      <c r="J1" s="127" t="s">
        <v>201</v>
      </c>
      <c r="K1" s="83"/>
      <c r="L1" s="127"/>
    </row>
    <row r="2" spans="1:12" s="99" customFormat="1" ht="21" customHeight="1" x14ac:dyDescent="0.35">
      <c r="F2" s="101"/>
      <c r="G2" s="101"/>
      <c r="I2" s="129"/>
      <c r="J2" s="229" t="s">
        <v>289</v>
      </c>
      <c r="K2" s="229"/>
      <c r="L2" s="229"/>
    </row>
    <row r="3" spans="1:12" s="99" customFormat="1" ht="22.5" customHeight="1" x14ac:dyDescent="0.35">
      <c r="F3" s="100"/>
      <c r="G3" s="100"/>
      <c r="I3" s="83"/>
      <c r="J3" s="83" t="s">
        <v>78</v>
      </c>
      <c r="K3" s="83"/>
      <c r="L3" s="127"/>
    </row>
    <row r="4" spans="1:12" s="99" customFormat="1" ht="22.5" hidden="1" customHeight="1" x14ac:dyDescent="0.35">
      <c r="F4" s="100"/>
      <c r="G4" s="100"/>
      <c r="H4" s="79" t="s">
        <v>19</v>
      </c>
      <c r="I4" s="79"/>
      <c r="J4" s="86"/>
      <c r="K4" s="86"/>
      <c r="L4" s="127"/>
    </row>
    <row r="5" spans="1:12" s="99" customFormat="1" ht="22.5" hidden="1" customHeight="1" x14ac:dyDescent="0.35">
      <c r="F5" s="100"/>
      <c r="G5" s="100"/>
      <c r="H5" s="79" t="s">
        <v>20</v>
      </c>
      <c r="I5" s="79"/>
      <c r="J5" s="86"/>
      <c r="K5" s="86"/>
      <c r="L5" s="127"/>
    </row>
    <row r="6" spans="1:12" s="99" customFormat="1" ht="21" customHeight="1" x14ac:dyDescent="0.35">
      <c r="F6" s="102"/>
      <c r="I6" s="86"/>
      <c r="J6" s="127"/>
      <c r="K6" s="86"/>
      <c r="L6" s="127"/>
    </row>
    <row r="7" spans="1:12" s="99" customFormat="1" ht="23.25" x14ac:dyDescent="0.35">
      <c r="F7" s="102"/>
      <c r="G7" s="102"/>
    </row>
    <row r="8" spans="1:12" s="99" customFormat="1" ht="23.25" x14ac:dyDescent="0.35">
      <c r="F8" s="102"/>
      <c r="G8" s="102"/>
    </row>
    <row r="9" spans="1:12" s="84" customFormat="1" ht="23.25" x14ac:dyDescent="0.35">
      <c r="A9" s="240" t="s">
        <v>46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</row>
    <row r="10" spans="1:12" s="31" customFormat="1" ht="27.75" customHeight="1" x14ac:dyDescent="0.35">
      <c r="A10" s="207" t="s">
        <v>260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x14ac:dyDescent="0.3">
      <c r="A11" s="90"/>
      <c r="B11" s="49"/>
      <c r="C11" s="49"/>
      <c r="D11" s="49"/>
      <c r="E11" s="49"/>
    </row>
    <row r="12" spans="1:12" x14ac:dyDescent="0.3">
      <c r="A12" s="88"/>
      <c r="B12" s="236" t="s">
        <v>2</v>
      </c>
      <c r="C12" s="237"/>
      <c r="D12" s="237"/>
      <c r="E12" s="125"/>
      <c r="F12" s="236" t="s">
        <v>3</v>
      </c>
      <c r="G12" s="237"/>
      <c r="H12" s="237"/>
      <c r="I12" s="236" t="s">
        <v>31</v>
      </c>
      <c r="J12" s="237"/>
      <c r="K12" s="238"/>
      <c r="L12" s="239"/>
    </row>
    <row r="13" spans="1:12" x14ac:dyDescent="0.3">
      <c r="A13" s="89" t="s">
        <v>47</v>
      </c>
      <c r="B13" s="90" t="s">
        <v>48</v>
      </c>
      <c r="C13" s="89" t="s">
        <v>49</v>
      </c>
      <c r="D13" s="128" t="s">
        <v>50</v>
      </c>
      <c r="E13" s="88" t="s">
        <v>114</v>
      </c>
      <c r="F13" s="90" t="s">
        <v>48</v>
      </c>
      <c r="G13" s="88" t="s">
        <v>49</v>
      </c>
      <c r="H13" s="88" t="s">
        <v>50</v>
      </c>
      <c r="I13" s="91" t="s">
        <v>48</v>
      </c>
      <c r="J13" s="91" t="s">
        <v>49</v>
      </c>
      <c r="K13" s="88" t="s">
        <v>50</v>
      </c>
      <c r="L13" s="88" t="s">
        <v>114</v>
      </c>
    </row>
    <row r="14" spans="1:12" x14ac:dyDescent="0.3">
      <c r="A14" s="89" t="s">
        <v>113</v>
      </c>
      <c r="B14" s="92"/>
      <c r="C14" s="93"/>
      <c r="D14" s="91" t="s">
        <v>51</v>
      </c>
      <c r="E14" s="89"/>
      <c r="F14" s="92"/>
      <c r="G14" s="93"/>
      <c r="H14" s="89" t="s">
        <v>51</v>
      </c>
      <c r="I14" s="94"/>
      <c r="J14" s="94"/>
      <c r="K14" s="89" t="s">
        <v>51</v>
      </c>
      <c r="L14" s="89"/>
    </row>
    <row r="15" spans="1:12" x14ac:dyDescent="0.3">
      <c r="A15" s="95"/>
      <c r="B15" s="87" t="s">
        <v>52</v>
      </c>
      <c r="C15" s="96" t="s">
        <v>115</v>
      </c>
      <c r="D15" s="97" t="s">
        <v>53</v>
      </c>
      <c r="E15" s="96" t="s">
        <v>115</v>
      </c>
      <c r="F15" s="87" t="s">
        <v>52</v>
      </c>
      <c r="G15" s="96" t="s">
        <v>115</v>
      </c>
      <c r="H15" s="96" t="s">
        <v>53</v>
      </c>
      <c r="I15" s="97" t="s">
        <v>52</v>
      </c>
      <c r="J15" s="97" t="s">
        <v>115</v>
      </c>
      <c r="K15" s="96" t="s">
        <v>53</v>
      </c>
      <c r="L15" s="96" t="s">
        <v>115</v>
      </c>
    </row>
    <row r="16" spans="1:12" s="120" customFormat="1" ht="11.25" x14ac:dyDescent="0.2">
      <c r="A16" s="116">
        <v>1</v>
      </c>
      <c r="B16" s="117">
        <v>2</v>
      </c>
      <c r="C16" s="116">
        <v>3</v>
      </c>
      <c r="D16" s="118">
        <v>4</v>
      </c>
      <c r="E16" s="116">
        <v>5</v>
      </c>
      <c r="F16" s="117">
        <v>6</v>
      </c>
      <c r="G16" s="116">
        <v>7</v>
      </c>
      <c r="H16" s="116">
        <v>8</v>
      </c>
      <c r="I16" s="119">
        <v>9</v>
      </c>
      <c r="J16" s="116">
        <v>10</v>
      </c>
      <c r="K16" s="116">
        <v>11</v>
      </c>
      <c r="L16" s="116">
        <v>12</v>
      </c>
    </row>
    <row r="17" spans="1:21" ht="43.9" customHeight="1" x14ac:dyDescent="0.3">
      <c r="A17" s="24" t="s">
        <v>54</v>
      </c>
      <c r="B17" s="133">
        <v>290</v>
      </c>
      <c r="C17" s="133">
        <f>710+394+81</f>
        <v>1185</v>
      </c>
      <c r="D17" s="133">
        <v>55000</v>
      </c>
      <c r="E17" s="133">
        <f>250+250</f>
        <v>500</v>
      </c>
      <c r="F17" s="133">
        <v>0</v>
      </c>
      <c r="G17" s="133">
        <v>0</v>
      </c>
      <c r="H17" s="133">
        <v>0</v>
      </c>
      <c r="I17" s="71">
        <f t="shared" ref="I17:J20" si="0">B17+F17</f>
        <v>290</v>
      </c>
      <c r="J17" s="71">
        <f t="shared" si="0"/>
        <v>1185</v>
      </c>
      <c r="K17" s="71">
        <f>D17+H17</f>
        <v>55000</v>
      </c>
      <c r="L17" s="133">
        <f>E17</f>
        <v>500</v>
      </c>
    </row>
    <row r="18" spans="1:21" hidden="1" x14ac:dyDescent="0.3">
      <c r="A18" s="124" t="s">
        <v>55</v>
      </c>
      <c r="B18" s="133">
        <v>245</v>
      </c>
      <c r="C18" s="133">
        <v>580</v>
      </c>
      <c r="D18" s="133">
        <v>40000</v>
      </c>
      <c r="E18" s="133"/>
      <c r="F18" s="133"/>
      <c r="G18" s="133"/>
      <c r="H18" s="133"/>
      <c r="I18" s="71">
        <f t="shared" si="0"/>
        <v>245</v>
      </c>
      <c r="J18" s="71">
        <f t="shared" si="0"/>
        <v>580</v>
      </c>
      <c r="K18" s="71">
        <f>D18+H18</f>
        <v>40000</v>
      </c>
      <c r="L18" s="133">
        <f t="shared" ref="L18:L27" si="1">E18</f>
        <v>0</v>
      </c>
    </row>
    <row r="19" spans="1:21" hidden="1" x14ac:dyDescent="0.3">
      <c r="A19" s="124" t="s">
        <v>56</v>
      </c>
      <c r="B19" s="133">
        <v>125</v>
      </c>
      <c r="C19" s="133">
        <v>285</v>
      </c>
      <c r="D19" s="133">
        <v>20000</v>
      </c>
      <c r="E19" s="133"/>
      <c r="F19" s="133"/>
      <c r="G19" s="133">
        <v>65.2</v>
      </c>
      <c r="H19" s="133"/>
      <c r="I19" s="71">
        <f t="shared" si="0"/>
        <v>125</v>
      </c>
      <c r="J19" s="71">
        <f t="shared" si="0"/>
        <v>350.2</v>
      </c>
      <c r="K19" s="71">
        <f>D19+H19</f>
        <v>20000</v>
      </c>
      <c r="L19" s="133">
        <f t="shared" si="1"/>
        <v>0</v>
      </c>
    </row>
    <row r="20" spans="1:21" ht="39" hidden="1" customHeight="1" x14ac:dyDescent="0.35">
      <c r="A20" s="24" t="s">
        <v>57</v>
      </c>
      <c r="B20" s="71">
        <f t="shared" ref="B20:H20" si="2">B17</f>
        <v>290</v>
      </c>
      <c r="C20" s="71">
        <f t="shared" si="2"/>
        <v>1185</v>
      </c>
      <c r="D20" s="71">
        <f t="shared" si="2"/>
        <v>55000</v>
      </c>
      <c r="E20" s="71"/>
      <c r="F20" s="71">
        <f t="shared" si="2"/>
        <v>0</v>
      </c>
      <c r="G20" s="71">
        <f t="shared" si="2"/>
        <v>0</v>
      </c>
      <c r="H20" s="71">
        <f t="shared" si="2"/>
        <v>0</v>
      </c>
      <c r="I20" s="71">
        <f t="shared" si="0"/>
        <v>290</v>
      </c>
      <c r="J20" s="71">
        <f t="shared" si="0"/>
        <v>1185</v>
      </c>
      <c r="K20" s="71">
        <f>D20+H20</f>
        <v>55000</v>
      </c>
      <c r="L20" s="133">
        <f t="shared" si="1"/>
        <v>0</v>
      </c>
      <c r="U20" s="99"/>
    </row>
    <row r="21" spans="1:21" hidden="1" x14ac:dyDescent="0.3">
      <c r="A21" s="124" t="s">
        <v>58</v>
      </c>
      <c r="B21" s="241" t="e">
        <f>#REF!</f>
        <v>#REF!</v>
      </c>
      <c r="C21" s="241" t="e">
        <f>#REF!</f>
        <v>#REF!</v>
      </c>
      <c r="D21" s="241" t="e">
        <f>#REF!</f>
        <v>#REF!</v>
      </c>
      <c r="E21" s="71"/>
      <c r="F21" s="241" t="e">
        <f>#REF!</f>
        <v>#REF!</v>
      </c>
      <c r="G21" s="241" t="e">
        <f>#REF!</f>
        <v>#REF!</v>
      </c>
      <c r="H21" s="241" t="e">
        <f>#REF!</f>
        <v>#REF!</v>
      </c>
      <c r="I21" s="241" t="e">
        <f>#REF!</f>
        <v>#REF!</v>
      </c>
      <c r="J21" s="241" t="e">
        <f>#REF!</f>
        <v>#REF!</v>
      </c>
      <c r="K21" s="241" t="e">
        <f>#REF!</f>
        <v>#REF!</v>
      </c>
      <c r="L21" s="133">
        <f t="shared" si="1"/>
        <v>0</v>
      </c>
    </row>
    <row r="22" spans="1:21" hidden="1" x14ac:dyDescent="0.3">
      <c r="A22" s="124" t="s">
        <v>59</v>
      </c>
      <c r="B22" s="241"/>
      <c r="C22" s="241"/>
      <c r="D22" s="241"/>
      <c r="E22" s="71"/>
      <c r="F22" s="241"/>
      <c r="G22" s="241"/>
      <c r="H22" s="241"/>
      <c r="I22" s="241"/>
      <c r="J22" s="241"/>
      <c r="K22" s="241"/>
      <c r="L22" s="133">
        <f t="shared" si="1"/>
        <v>0</v>
      </c>
    </row>
    <row r="23" spans="1:21" ht="18.75" hidden="1" customHeight="1" x14ac:dyDescent="0.3">
      <c r="A23" s="124" t="s">
        <v>60</v>
      </c>
      <c r="B23" s="241"/>
      <c r="C23" s="241"/>
      <c r="D23" s="241"/>
      <c r="E23" s="71"/>
      <c r="F23" s="241"/>
      <c r="G23" s="241"/>
      <c r="H23" s="241"/>
      <c r="I23" s="241"/>
      <c r="J23" s="241"/>
      <c r="K23" s="241"/>
      <c r="L23" s="133">
        <f t="shared" si="1"/>
        <v>0</v>
      </c>
    </row>
    <row r="24" spans="1:21" ht="32.25" hidden="1" customHeight="1" x14ac:dyDescent="0.3">
      <c r="A24" s="24" t="s">
        <v>61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>
        <f t="shared" si="1"/>
        <v>0</v>
      </c>
    </row>
    <row r="25" spans="1:21" ht="36" hidden="1" customHeight="1" x14ac:dyDescent="0.3">
      <c r="A25" s="24" t="s">
        <v>62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133">
        <f t="shared" si="1"/>
        <v>0</v>
      </c>
    </row>
    <row r="26" spans="1:21" ht="59.45" customHeight="1" x14ac:dyDescent="0.3">
      <c r="A26" s="53" t="s">
        <v>207</v>
      </c>
      <c r="B26" s="71">
        <v>13.75</v>
      </c>
      <c r="C26" s="71">
        <v>457</v>
      </c>
      <c r="D26" s="71">
        <v>115990</v>
      </c>
      <c r="E26" s="71">
        <v>0</v>
      </c>
      <c r="F26" s="71">
        <v>0.9</v>
      </c>
      <c r="G26" s="133">
        <v>48</v>
      </c>
      <c r="H26" s="133">
        <v>780</v>
      </c>
      <c r="I26" s="133">
        <f>B26+F26</f>
        <v>14.65</v>
      </c>
      <c r="J26" s="133">
        <f>C26+G26</f>
        <v>505</v>
      </c>
      <c r="K26" s="71">
        <f>D26+H26</f>
        <v>116770</v>
      </c>
      <c r="L26" s="133">
        <f t="shared" si="1"/>
        <v>0</v>
      </c>
    </row>
    <row r="27" spans="1:21" ht="42.6" hidden="1" customHeight="1" x14ac:dyDescent="0.3">
      <c r="A27" s="126" t="s">
        <v>63</v>
      </c>
      <c r="B27" s="71">
        <f t="shared" ref="B27:K27" si="3">B26</f>
        <v>13.75</v>
      </c>
      <c r="C27" s="71">
        <f t="shared" si="3"/>
        <v>457</v>
      </c>
      <c r="D27" s="71">
        <f t="shared" si="3"/>
        <v>115990</v>
      </c>
      <c r="E27" s="71"/>
      <c r="F27" s="71">
        <f t="shared" si="3"/>
        <v>0.9</v>
      </c>
      <c r="G27" s="133">
        <f t="shared" si="3"/>
        <v>48</v>
      </c>
      <c r="H27" s="133">
        <f t="shared" si="3"/>
        <v>780</v>
      </c>
      <c r="I27" s="133">
        <f t="shared" si="3"/>
        <v>14.65</v>
      </c>
      <c r="J27" s="133">
        <f t="shared" si="3"/>
        <v>505</v>
      </c>
      <c r="K27" s="71">
        <f t="shared" si="3"/>
        <v>116770</v>
      </c>
      <c r="L27" s="133">
        <f t="shared" si="1"/>
        <v>0</v>
      </c>
    </row>
    <row r="28" spans="1:21" ht="32.450000000000003" customHeight="1" x14ac:dyDescent="0.3">
      <c r="A28" s="77" t="s">
        <v>64</v>
      </c>
      <c r="B28" s="71">
        <f>B17+B26</f>
        <v>303.75</v>
      </c>
      <c r="C28" s="134">
        <f t="shared" ref="C28:L28" si="4">C17+C26</f>
        <v>1642</v>
      </c>
      <c r="D28" s="134">
        <f t="shared" si="4"/>
        <v>170990</v>
      </c>
      <c r="E28" s="134">
        <f t="shared" si="4"/>
        <v>500</v>
      </c>
      <c r="F28" s="134">
        <f t="shared" si="4"/>
        <v>0.9</v>
      </c>
      <c r="G28" s="134">
        <f t="shared" si="4"/>
        <v>48</v>
      </c>
      <c r="H28" s="134">
        <f t="shared" si="4"/>
        <v>780</v>
      </c>
      <c r="I28" s="134">
        <f t="shared" si="4"/>
        <v>304.64999999999998</v>
      </c>
      <c r="J28" s="134">
        <f t="shared" si="4"/>
        <v>1690</v>
      </c>
      <c r="K28" s="134">
        <f t="shared" si="4"/>
        <v>171770</v>
      </c>
      <c r="L28" s="134">
        <f t="shared" si="4"/>
        <v>500</v>
      </c>
    </row>
    <row r="29" spans="1:21" x14ac:dyDescent="0.3">
      <c r="B29" s="45"/>
      <c r="C29" s="45"/>
      <c r="D29" s="45"/>
      <c r="E29" s="45"/>
    </row>
  </sheetData>
  <mergeCells count="15">
    <mergeCell ref="B21:B23"/>
    <mergeCell ref="C21:C23"/>
    <mergeCell ref="D21:D23"/>
    <mergeCell ref="F21:F23"/>
    <mergeCell ref="K21:K23"/>
    <mergeCell ref="G21:G23"/>
    <mergeCell ref="H21:H23"/>
    <mergeCell ref="I21:I23"/>
    <mergeCell ref="J21:J23"/>
    <mergeCell ref="I12:L12"/>
    <mergeCell ref="J2:L2"/>
    <mergeCell ref="B12:D12"/>
    <mergeCell ref="F12:H12"/>
    <mergeCell ref="A9:L9"/>
    <mergeCell ref="A10:L10"/>
  </mergeCells>
  <phoneticPr fontId="2" type="noConversion"/>
  <pageMargins left="0.78740157480314965" right="0.78740157480314965" top="1.181102362204724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'Додаток 1'!Заголовки_для_печати</vt:lpstr>
      <vt:lpstr>'Додаток 3'!Заголовки_для_печати</vt:lpstr>
      <vt:lpstr>'Додаток 4'!Заголовки_для_печати</vt:lpstr>
      <vt:lpstr>'Додаток 5'!Заголовки_для_печати</vt:lpstr>
      <vt:lpstr>'Додаток 2'!Область_печати</vt:lpstr>
      <vt:lpstr>'Додаток 3'!Область_печати</vt:lpstr>
      <vt:lpstr>'Додаток 4'!Область_печати</vt:lpstr>
      <vt:lpstr>'Додаток 5'!Область_печати</vt:lpstr>
      <vt:lpstr>'Додаток 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Пользователь</cp:lastModifiedBy>
  <cp:lastPrinted>2019-10-04T13:04:38Z</cp:lastPrinted>
  <dcterms:created xsi:type="dcterms:W3CDTF">2014-12-27T12:45:40Z</dcterms:created>
  <dcterms:modified xsi:type="dcterms:W3CDTF">2019-10-09T13:24:24Z</dcterms:modified>
</cp:coreProperties>
</file>