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20736" windowHeight="11760" activeTab="4"/>
  </bookViews>
  <sheets>
    <sheet name="Додаток 1" sheetId="1" r:id="rId1"/>
    <sheet name="Додаток 2" sheetId="2" r:id="rId2"/>
    <sheet name="Додаток 3" sheetId="3" r:id="rId3"/>
    <sheet name="Додаток 4" sheetId="4" r:id="rId4"/>
    <sheet name="Додаток 5" sheetId="5" r:id="rId5"/>
  </sheets>
  <definedNames>
    <definedName name="_xlnm.Print_Titles" localSheetId="2">'Додаток 3'!$10:$13</definedName>
    <definedName name="_xlnm.Print_Area" localSheetId="1">'Додаток 2'!$A$1:$F$22</definedName>
    <definedName name="_xlnm.Print_Area" localSheetId="2">'Додаток 3'!$A$1:$Q$55</definedName>
  </definedNames>
  <calcPr fullCalcOnLoad="1"/>
</workbook>
</file>

<file path=xl/sharedStrings.xml><?xml version="1.0" encoding="utf-8"?>
<sst xmlns="http://schemas.openxmlformats.org/spreadsheetml/2006/main" count="342" uniqueCount="202">
  <si>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</si>
  <si>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</si>
  <si>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</si>
  <si>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</si>
  <si>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</si>
  <si>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</si>
  <si>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</si>
  <si>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</si>
  <si>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</si>
  <si>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</si>
  <si>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</si>
  <si>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</si>
  <si>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</si>
  <si>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</si>
  <si>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</si>
  <si>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</si>
  <si>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</si>
  <si>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</si>
  <si>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</si>
  <si>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</si>
  <si>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</si>
  <si>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</si>
  <si>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</si>
  <si>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</si>
  <si>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</si>
  <si>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</si>
  <si>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</si>
  <si>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</si>
  <si>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</si>
  <si>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</si>
  <si>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</si>
  <si>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</si>
  <si>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</si>
  <si>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</si>
  <si>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</si>
  <si>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</si>
  <si>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</si>
  <si>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</si>
  <si>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</si>
  <si>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</si>
  <si>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</si>
  <si>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</si>
  <si>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</si>
  <si>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</si>
  <si>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</si>
  <si>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</si>
  <si>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</si>
  <si>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</si>
  <si>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</si>
  <si>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</si>
  <si>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</si>
  <si>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</si>
  <si>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</si>
  <si>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</si>
  <si>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</si>
  <si>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</si>
  <si>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</si>
  <si>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</si>
  <si>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</si>
  <si>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</si>
  <si>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</si>
  <si>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</si>
  <si>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</si>
  <si>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</si>
  <si>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</si>
  <si>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</si>
  <si>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</si>
  <si>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</si>
  <si>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</si>
  <si>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</si>
  <si>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</si>
  <si>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</si>
  <si>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</si>
  <si>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</si>
  <si>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</si>
  <si>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</si>
  <si>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</si>
  <si>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</si>
  <si>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</si>
  <si>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</si>
  <si>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</si>
  <si>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</si>
  <si>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</si>
  <si>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</si>
  <si>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</si>
  <si>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</si>
  <si>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</si>
  <si>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</si>
  <si>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</si>
  <si>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</si>
  <si>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</si>
  <si>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</si>
  <si>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</si>
  <si>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</si>
  <si>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</si>
  <si>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</si>
  <si>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</si>
  <si>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</si>
  <si>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</si>
  <si>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</si>
  <si>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</si>
  <si>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</si>
  <si>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</si>
  <si>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</si>
  <si>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</si>
  <si>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</si>
  <si>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</si>
  <si>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</si>
  <si>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</si>
  <si>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</si>
  <si>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</si>
  <si>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</si>
  <si>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</si>
  <si>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</si>
  <si>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</si>
  <si>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</si>
  <si>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</si>
  <si>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</si>
  <si>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</si>
  <si>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</si>
  <si>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</si>
  <si>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</si>
  <si>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</si>
  <si>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</si>
  <si>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</si>
  <si>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</si>
  <si>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</si>
  <si>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</si>
  <si>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</si>
  <si>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</si>
  <si>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</si>
  <si>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</si>
  <si>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</si>
  <si>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</si>
  <si>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</si>
  <si>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</si>
  <si>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</si>
  <si>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</si>
  <si>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</si>
  <si>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</si>
  <si>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</si>
  <si>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</si>
  <si>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</si>
  <si>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</si>
  <si>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</si>
  <si>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</si>
  <si>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</si>
  <si>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</si>
  <si>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</si>
  <si>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соціально - економічного і культурного розвитку району на 2015 рік</t>
  </si>
  <si>
    <t>Додаток 1</t>
  </si>
  <si>
    <t>Місцеві податки</t>
  </si>
  <si>
    <t>Податок на майно</t>
  </si>
  <si>
    <t>41020900</t>
  </si>
  <si>
    <t xml:space="preserve">Інші додаткові дотації  </t>
  </si>
  <si>
    <t>090413</t>
  </si>
  <si>
    <t>Допомога на догляд за інвалідом I чи II групи внаслідок психічного розладу </t>
  </si>
  <si>
    <t>Допомога до досягнення дитиною трирічного віку</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</si>
  <si>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</si>
  <si>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</si>
  <si>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</si>
  <si>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</si>
  <si>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</si>
  <si>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</si>
  <si>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</si>
  <si>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</si>
  <si>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</si>
  <si>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</si>
  <si>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</si>
  <si>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</si>
  <si>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</si>
  <si>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</si>
  <si>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</si>
  <si>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</si>
  <si>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</si>
  <si>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</si>
  <si>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</si>
  <si>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</si>
  <si>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</si>
  <si>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</si>
  <si>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</si>
  <si>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</si>
  <si>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місцевих програм, які фінансуватимуться за рахунок коштів районного у місті бюджету  у 2016 році</t>
  </si>
  <si>
    <t>Програма реалізації заходів, спрямованих на підтримку окремих категорій громадян Довгинцівського району на 2016 рік</t>
  </si>
  <si>
    <t>Програма реалізації заходів соціального захисту окремих категорій мешканців Довгинцівського району на 2016 рік</t>
  </si>
  <si>
    <t>Програма реалізації державної та місцевої політики щодо поліпшення становища дітей, молоді, жінок та сімей на 2016 рік</t>
  </si>
  <si>
    <t>Програма реалізації заходів на розвиток культури і проведення районних культурно - мистецьких та культурно - масових заходів на 2016 рік</t>
  </si>
  <si>
    <t>Програма реалізації заходів на розвиток фізичної культури і спорту та проведення районних спортивно - масових заходів на 2016 рік</t>
  </si>
  <si>
    <t>Програма фінансування послуг щодо оформлення документів на  нерухоме майно, яке визнане відумерлою спадщиною на 2016 рік</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</si>
  <si>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</si>
  <si>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</si>
  <si>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</si>
  <si>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</si>
  <si>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Програма реалізації державних гарантій і конституційних прав дітей на 2016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</si>
  <si>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</si>
  <si>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РОЗПОДІЛ                                                                                                                                                                                                                                                                                                                                                                                                                                                                                                   видатків районного у місті бюджету на 2016 рік </t>
  </si>
  <si>
    <r>
      <t>Найменування
згідно з типовою відомчою/типовою програмною</t>
    </r>
    <r>
      <rPr>
        <vertAlign val="superscript"/>
        <sz val="11"/>
        <rFont val="Times New Roman"/>
        <family val="1"/>
      </rPr>
      <t>3</t>
    </r>
    <r>
      <rPr>
        <sz val="11"/>
        <rFont val="Times New Roman"/>
        <family val="1"/>
      </rPr>
      <t>/тимчасовою класифікацією видатків та кредитування місцевого бюджету</t>
    </r>
  </si>
  <si>
    <t>Додаток 5</t>
  </si>
  <si>
    <t xml:space="preserve">від  19.08.2016  № 53 </t>
  </si>
  <si>
    <t>від  19.08.2016  № 53</t>
  </si>
  <si>
    <t xml:space="preserve">від 19.08.2016  № 53 </t>
  </si>
  <si>
    <t>від 19.08.2016  № 53</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</si>
</sst>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0">
    <font>
      <sz val="10"/>
      <name val="Arial Cyr"/>
      <family val="0"/>
    </font>
    <font>
      <sz val="10"/>
      <name val="Arial"/>
      <family val="2"/>
    </font>
    <font>
      <sz val="8"/>
      <name val="Arial Cyr"/>
      <family val="0"/>
    </font>
    <font>
      <u val="single"/>
      <sz val="10"/>
      <color indexed="12"/>
      <name val="Arial Cyr"/>
      <family val="0"/>
    </font>
    <font>
      <u val="single"/>
      <sz val="10"/>
      <color indexed="36"/>
      <name val="Arial Cyr"/>
      <family val="0"/>
    </font>
    <font>
      <sz val="13"/>
      <name val="Times New Roman"/>
      <family val="1"/>
    </font>
    <font>
      <sz val="11"/>
      <name val="Times New Roman"/>
      <family val="1"/>
    </font>
    <font>
      <sz val="14"/>
      <name val="Times New Roman"/>
      <family val="1"/>
    </font>
    <font>
      <b/>
      <sz val="14"/>
      <name val="Times New Roman"/>
      <family val="1"/>
    </font>
    <font>
      <sz val="14"/>
      <color indexed="8"/>
      <name val="Times New Roman"/>
      <family val="1"/>
    </font>
    <font>
      <b/>
      <i/>
      <sz val="16"/>
      <name val="Times New Roman"/>
      <family val="1"/>
    </font>
    <font>
      <b/>
      <i/>
      <sz val="18"/>
      <name val="Times New Roman"/>
      <family val="1"/>
    </font>
    <font>
      <b/>
      <i/>
      <sz val="18"/>
      <color indexed="10"/>
      <name val="Times New Roman"/>
      <family val="1"/>
    </font>
    <font>
      <b/>
      <i/>
      <sz val="13"/>
      <name val="Times New Roman"/>
      <family val="1"/>
    </font>
    <font>
      <sz val="12"/>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49">
    <xf numFmtId="0" fontId="0" fillId="0" borderId="0" xfId="0" applyAlignment="1">
      <alignment/>
    </xf>
    <xf numFmtId="0" fontId="5" fillId="0" borderId="0" xfId="0" applyFont="1" applyAlignment="1">
      <alignment/>
    </xf>
    <xf numFmtId="0" fontId="5" fillId="0" borderId="10" xfId="0" applyNumberFormat="1" applyFont="1" applyFill="1" applyBorder="1" applyAlignment="1" applyProtection="1">
      <alignment horizontal="center" vertical="center" wrapText="1"/>
      <protection/>
    </xf>
    <xf numFmtId="0" fontId="7" fillId="0" borderId="0" xfId="53" applyFont="1">
      <alignment/>
      <protection/>
    </xf>
    <xf numFmtId="0" fontId="7" fillId="0" borderId="0" xfId="0" applyFont="1" applyAlignment="1">
      <alignment/>
    </xf>
    <xf numFmtId="0" fontId="7" fillId="0" borderId="0" xfId="53" applyFont="1" applyAlignment="1">
      <alignment horizontal="left"/>
      <protection/>
    </xf>
    <xf numFmtId="0" fontId="7" fillId="0" borderId="0" xfId="53" applyFont="1" applyAlignment="1">
      <alignment horizontal="left" indent="3"/>
      <protection/>
    </xf>
    <xf numFmtId="0" fontId="7" fillId="0" borderId="0" xfId="53" applyFont="1" applyAlignment="1">
      <alignment horizontal="center"/>
      <protection/>
    </xf>
    <xf numFmtId="0" fontId="8" fillId="0" borderId="0" xfId="53" applyFont="1" applyAlignment="1">
      <alignment horizontal="center"/>
      <protection/>
    </xf>
    <xf numFmtId="0" fontId="7" fillId="0" borderId="0" xfId="53" applyFont="1" applyAlignment="1">
      <alignment horizontal="right"/>
      <protection/>
    </xf>
    <xf numFmtId="0" fontId="7" fillId="0" borderId="10" xfId="0" applyNumberFormat="1" applyFont="1" applyFill="1" applyBorder="1" applyAlignment="1" applyProtection="1">
      <alignment horizontal="center" vertical="center" wrapText="1"/>
      <protection/>
    </xf>
    <xf numFmtId="0" fontId="7" fillId="0" borderId="10" xfId="53" applyFont="1" applyBorder="1" applyAlignment="1">
      <alignment horizontal="center" vertical="center" wrapText="1"/>
      <protection/>
    </xf>
    <xf numFmtId="2" fontId="7" fillId="0" borderId="10" xfId="53" applyNumberFormat="1" applyFont="1" applyBorder="1" applyAlignment="1">
      <alignment horizontal="center" vertical="center" wrapText="1"/>
      <protection/>
    </xf>
    <xf numFmtId="0" fontId="7" fillId="0" borderId="10" xfId="53" applyFont="1" applyBorder="1" applyAlignment="1">
      <alignment horizontal="left" vertical="center" wrapText="1"/>
      <protection/>
    </xf>
    <xf numFmtId="0" fontId="7" fillId="0" borderId="10" xfId="53" applyFont="1" applyBorder="1" applyAlignment="1">
      <alignment horizontal="justify" vertical="center" wrapText="1"/>
      <protection/>
    </xf>
    <xf numFmtId="2" fontId="7" fillId="0" borderId="0" xfId="0" applyNumberFormat="1" applyFont="1" applyAlignment="1">
      <alignment/>
    </xf>
    <xf numFmtId="0" fontId="7" fillId="0" borderId="10" xfId="0" applyNumberFormat="1" applyFont="1" applyFill="1" applyBorder="1" applyAlignment="1" applyProtection="1">
      <alignment horizontal="justify" vertical="center" wrapText="1"/>
      <protection/>
    </xf>
    <xf numFmtId="0" fontId="7" fillId="0" borderId="10" xfId="53" applyFont="1" applyBorder="1" applyAlignment="1">
      <alignment horizontal="center" vertical="center"/>
      <protection/>
    </xf>
    <xf numFmtId="2" fontId="7" fillId="0" borderId="10" xfId="53"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53" applyFont="1" applyBorder="1" applyAlignment="1">
      <alignment vertical="center" wrapText="1"/>
      <protection/>
    </xf>
    <xf numFmtId="0" fontId="7" fillId="0" borderId="10" xfId="53" applyFont="1" applyBorder="1" applyAlignment="1">
      <alignment horizontal="left" vertical="center"/>
      <protection/>
    </xf>
    <xf numFmtId="0" fontId="9" fillId="0" borderId="10" xfId="0" applyFont="1" applyBorder="1" applyAlignment="1">
      <alignment horizontal="justify" vertical="center" wrapText="1"/>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53" applyFont="1" applyFill="1" applyBorder="1" applyAlignment="1">
      <alignment horizontal="left" vertical="center" wrapText="1"/>
      <protection/>
    </xf>
    <xf numFmtId="0" fontId="7" fillId="0" borderId="10" xfId="53" applyFont="1" applyFill="1" applyBorder="1" applyAlignment="1">
      <alignment horizontal="justify" vertical="center" wrapText="1"/>
      <protection/>
    </xf>
    <xf numFmtId="0" fontId="7" fillId="0" borderId="10" xfId="0" applyFont="1" applyBorder="1" applyAlignment="1">
      <alignment horizontal="justify" vertical="center" wrapText="1"/>
    </xf>
    <xf numFmtId="2" fontId="7" fillId="0" borderId="10" xfId="53" applyNumberFormat="1" applyFont="1" applyFill="1" applyBorder="1" applyAlignment="1">
      <alignment horizontal="center" vertical="center"/>
      <protection/>
    </xf>
    <xf numFmtId="0" fontId="7" fillId="0" borderId="10" xfId="53" applyFont="1" applyBorder="1" applyAlignment="1">
      <alignment vertical="center"/>
      <protection/>
    </xf>
    <xf numFmtId="0" fontId="7" fillId="0" borderId="10" xfId="53" applyFont="1" applyBorder="1" applyAlignment="1">
      <alignment horizontal="center" vertical="top" wrapText="1"/>
      <protection/>
    </xf>
    <xf numFmtId="1" fontId="7" fillId="0" borderId="0" xfId="0" applyNumberFormat="1" applyFont="1" applyAlignment="1">
      <alignment/>
    </xf>
    <xf numFmtId="1" fontId="7" fillId="0" borderId="0" xfId="53" applyNumberFormat="1" applyFont="1" applyFill="1" applyBorder="1" applyAlignment="1">
      <alignment horizontal="center" vertical="center"/>
      <protection/>
    </xf>
    <xf numFmtId="0" fontId="10" fillId="0" borderId="0" xfId="0" applyFont="1" applyAlignment="1">
      <alignment/>
    </xf>
    <xf numFmtId="0" fontId="11" fillId="0" borderId="0" xfId="53" applyFont="1">
      <alignment/>
      <protection/>
    </xf>
    <xf numFmtId="0" fontId="12" fillId="0" borderId="0" xfId="53" applyFont="1" applyAlignment="1">
      <alignment vertical="center" wrapText="1"/>
      <protection/>
    </xf>
    <xf numFmtId="0" fontId="11" fillId="0" borderId="0" xfId="0" applyFont="1" applyAlignment="1">
      <alignment/>
    </xf>
    <xf numFmtId="0" fontId="11" fillId="0" borderId="0" xfId="53" applyFont="1" applyAlignment="1">
      <alignment/>
      <protection/>
    </xf>
    <xf numFmtId="0" fontId="11" fillId="0" borderId="0" xfId="53" applyFont="1" applyAlignment="1">
      <alignment vertical="center" wrapText="1"/>
      <protection/>
    </xf>
    <xf numFmtId="0" fontId="11" fillId="0" borderId="0" xfId="53" applyFont="1" applyAlignment="1">
      <alignment horizontal="left"/>
      <protection/>
    </xf>
    <xf numFmtId="0" fontId="11" fillId="0" borderId="0" xfId="53" applyFont="1" applyFill="1" applyAlignment="1">
      <alignment/>
      <protection/>
    </xf>
    <xf numFmtId="0" fontId="5" fillId="0" borderId="0" xfId="0" applyFont="1" applyAlignment="1">
      <alignment horizontal="right"/>
    </xf>
    <xf numFmtId="0" fontId="5" fillId="0" borderId="10" xfId="0" applyFont="1" applyBorder="1" applyAlignment="1">
      <alignment horizontal="center" vertical="center"/>
    </xf>
    <xf numFmtId="0" fontId="5" fillId="0" borderId="10" xfId="0" applyFont="1" applyBorder="1" applyAlignment="1">
      <alignment vertical="center" wrapText="1"/>
    </xf>
    <xf numFmtId="4" fontId="5" fillId="0" borderId="10" xfId="0" applyNumberFormat="1" applyFont="1" applyBorder="1" applyAlignment="1">
      <alignment horizontal="center" vertical="center"/>
    </xf>
    <xf numFmtId="0" fontId="13" fillId="0" borderId="0" xfId="0" applyFont="1" applyFill="1" applyAlignment="1">
      <alignment/>
    </xf>
    <xf numFmtId="0" fontId="5" fillId="0" borderId="0" xfId="0" applyFont="1" applyAlignment="1">
      <alignment wrapText="1"/>
    </xf>
    <xf numFmtId="4" fontId="5" fillId="0" borderId="0" xfId="0" applyNumberFormat="1" applyFont="1" applyAlignment="1">
      <alignment wrapText="1"/>
    </xf>
    <xf numFmtId="0" fontId="14" fillId="0" borderId="0" xfId="0" applyFont="1" applyAlignment="1">
      <alignment/>
    </xf>
    <xf numFmtId="0" fontId="7" fillId="0" borderId="0" xfId="0" applyFont="1" applyAlignment="1">
      <alignment/>
    </xf>
    <xf numFmtId="0" fontId="11" fillId="0" borderId="0" xfId="0" applyFont="1" applyAlignment="1">
      <alignment vertical="center"/>
    </xf>
    <xf numFmtId="0" fontId="11" fillId="0" borderId="0" xfId="0" applyFont="1" applyAlignment="1">
      <alignment/>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xf>
    <xf numFmtId="0" fontId="10" fillId="0" borderId="0" xfId="0" applyFont="1" applyAlignment="1">
      <alignment vertical="top" shrinkToFit="1"/>
    </xf>
    <xf numFmtId="0" fontId="10" fillId="0" borderId="0" xfId="0" applyFont="1" applyAlignment="1">
      <alignment vertical="center" wrapText="1"/>
    </xf>
    <xf numFmtId="0" fontId="7" fillId="0" borderId="10" xfId="0" applyFont="1" applyBorder="1" applyAlignment="1">
      <alignment vertical="center" wrapText="1"/>
    </xf>
    <xf numFmtId="0" fontId="7" fillId="0" borderId="0" xfId="0" applyFont="1" applyAlignment="1">
      <alignment horizontal="center"/>
    </xf>
    <xf numFmtId="0" fontId="6" fillId="0" borderId="10" xfId="0" applyNumberFormat="1" applyFont="1" applyFill="1" applyBorder="1" applyAlignment="1" applyProtection="1">
      <alignment horizontal="center" vertical="center" wrapText="1"/>
      <protection/>
    </xf>
    <xf numFmtId="0" fontId="7" fillId="0" borderId="0" xfId="0" applyFont="1" applyAlignment="1">
      <alignment horizontal="right"/>
    </xf>
    <xf numFmtId="0" fontId="8" fillId="0" borderId="0" xfId="0" applyFont="1" applyAlignment="1">
      <alignment horizontal="center"/>
    </xf>
    <xf numFmtId="2" fontId="8" fillId="0" borderId="0" xfId="0" applyNumberFormat="1" applyFont="1" applyAlignment="1">
      <alignment horizontal="center"/>
    </xf>
    <xf numFmtId="0" fontId="7" fillId="0" borderId="0" xfId="0"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49" fontId="7" fillId="0" borderId="10" xfId="0" applyNumberFormat="1" applyFont="1" applyBorder="1" applyAlignment="1">
      <alignment horizontal="right" vertical="center"/>
    </xf>
    <xf numFmtId="2" fontId="7" fillId="0" borderId="10" xfId="0" applyNumberFormat="1" applyFont="1" applyBorder="1" applyAlignment="1">
      <alignment horizontal="right" vertical="center"/>
    </xf>
    <xf numFmtId="49" fontId="7" fillId="33" borderId="10" xfId="0" applyNumberFormat="1" applyFont="1" applyFill="1" applyBorder="1" applyAlignment="1">
      <alignment horizontal="right" vertical="center"/>
    </xf>
    <xf numFmtId="0" fontId="7" fillId="33" borderId="11" xfId="0" applyFont="1" applyFill="1" applyBorder="1" applyAlignment="1">
      <alignment horizontal="justify" vertical="center" wrapText="1"/>
    </xf>
    <xf numFmtId="49" fontId="7" fillId="33" borderId="10" xfId="0" applyNumberFormat="1" applyFont="1" applyFill="1" applyBorder="1" applyAlignment="1">
      <alignment horizontal="right" vertical="center" wrapText="1"/>
    </xf>
    <xf numFmtId="49" fontId="7" fillId="33"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right" vertical="center"/>
    </xf>
    <xf numFmtId="0" fontId="7" fillId="0" borderId="10" xfId="0" applyFont="1" applyFill="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top" wrapText="1"/>
    </xf>
    <xf numFmtId="49"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justify" vertical="top" wrapText="1"/>
    </xf>
    <xf numFmtId="0" fontId="7" fillId="33" borderId="10" xfId="0" applyFont="1" applyFill="1" applyBorder="1" applyAlignment="1">
      <alignment horizontal="justify" vertical="center" wrapText="1"/>
    </xf>
    <xf numFmtId="49" fontId="7" fillId="0" borderId="10" xfId="0" applyNumberFormat="1" applyFont="1" applyBorder="1" applyAlignment="1">
      <alignment horizontal="right" vertical="center" wrapText="1"/>
    </xf>
    <xf numFmtId="0" fontId="7" fillId="0" borderId="10" xfId="0" applyNumberFormat="1" applyFont="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7" fillId="0" borderId="10" xfId="0" applyFont="1" applyBorder="1" applyAlignment="1">
      <alignment horizontal="right" vertical="top" shrinkToFit="1"/>
    </xf>
    <xf numFmtId="0" fontId="7" fillId="0" borderId="10" xfId="0" applyFont="1" applyBorder="1" applyAlignment="1">
      <alignment horizontal="justify" vertical="center" shrinkToFit="1"/>
    </xf>
    <xf numFmtId="0" fontId="7" fillId="0" borderId="0" xfId="0" applyFont="1" applyAlignment="1">
      <alignment horizontal="right" vertical="center"/>
    </xf>
    <xf numFmtId="2" fontId="7" fillId="0" borderId="0" xfId="0" applyNumberFormat="1" applyFont="1" applyAlignment="1">
      <alignment horizontal="right" vertical="center"/>
    </xf>
    <xf numFmtId="0" fontId="11" fillId="0" borderId="0" xfId="0" applyFont="1" applyAlignment="1">
      <alignment horizontal="right"/>
    </xf>
    <xf numFmtId="0" fontId="11" fillId="0" borderId="0" xfId="0" applyFont="1" applyAlignment="1">
      <alignment vertical="center" wrapText="1"/>
    </xf>
    <xf numFmtId="0" fontId="11" fillId="0" borderId="0" xfId="0" applyFont="1" applyAlignment="1">
      <alignment horizontal="center"/>
    </xf>
    <xf numFmtId="0" fontId="14"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14" fillId="0" borderId="0" xfId="0" applyFont="1" applyFill="1" applyAlignment="1">
      <alignment/>
    </xf>
    <xf numFmtId="0" fontId="14" fillId="0" borderId="10" xfId="0" applyFont="1" applyBorder="1" applyAlignment="1">
      <alignment horizontal="center" vertical="center" wrapText="1"/>
    </xf>
    <xf numFmtId="0" fontId="7" fillId="0" borderId="0" xfId="0" applyFont="1" applyFill="1" applyAlignment="1">
      <alignment/>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49"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2"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vertical="top" wrapText="1"/>
    </xf>
    <xf numFmtId="0" fontId="7" fillId="0" borderId="10" xfId="0" applyFont="1" applyBorder="1" applyAlignment="1">
      <alignment horizontal="left" vertical="center"/>
    </xf>
    <xf numFmtId="0" fontId="6"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right"/>
    </xf>
    <xf numFmtId="0" fontId="11" fillId="0" borderId="0" xfId="0" applyFont="1" applyAlignment="1">
      <alignment horizontal="left" vertical="center"/>
    </xf>
    <xf numFmtId="0" fontId="11" fillId="0" borderId="0" xfId="0" applyFont="1" applyFill="1" applyAlignment="1">
      <alignment/>
    </xf>
    <xf numFmtId="0" fontId="7" fillId="0" borderId="15"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11" fillId="0" borderId="0" xfId="53" applyFont="1" applyAlignment="1">
      <alignment horizontal="center"/>
      <protection/>
    </xf>
    <xf numFmtId="0" fontId="11" fillId="0" borderId="0" xfId="53" applyFont="1" applyAlignment="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0" fillId="0" borderId="0" xfId="0" applyFont="1" applyAlignment="1">
      <alignment horizontal="center" vertical="center" wrapText="1"/>
    </xf>
    <xf numFmtId="0" fontId="10" fillId="0" borderId="0" xfId="0" applyFont="1" applyAlignment="1">
      <alignment horizontal="left" shrinkToFit="1"/>
    </xf>
    <xf numFmtId="0" fontId="5" fillId="0" borderId="10" xfId="0" applyFont="1" applyBorder="1" applyAlignment="1">
      <alignment vertical="center" wrapText="1"/>
    </xf>
    <xf numFmtId="0" fontId="5"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wrapText="1"/>
    </xf>
    <xf numFmtId="0" fontId="10" fillId="0" borderId="0" xfId="0" applyFont="1" applyAlignment="1">
      <alignment horizontal="left"/>
    </xf>
    <xf numFmtId="0" fontId="5" fillId="0" borderId="0" xfId="0" applyFont="1" applyAlignment="1">
      <alignment horizontal="center" wrapText="1"/>
    </xf>
    <xf numFmtId="0" fontId="10" fillId="0" borderId="0" xfId="0" applyFont="1" applyAlignment="1">
      <alignment horizontal="center"/>
    </xf>
    <xf numFmtId="0" fontId="14"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4" fillId="0" borderId="16"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1" fillId="0" borderId="0" xfId="0" applyFont="1" applyAlignment="1">
      <alignment vertical="center" wrapText="1" shrinkToFit="1"/>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left" vertical="center" shrinkToFit="1"/>
    </xf>
    <xf numFmtId="0" fontId="11" fillId="0" borderId="0" xfId="0" applyNumberFormat="1" applyFont="1" applyFill="1" applyBorder="1" applyAlignment="1" applyProtection="1">
      <alignment horizontal="center" vertical="center" wrapText="1"/>
      <protection/>
    </xf>
    <xf numFmtId="0" fontId="11" fillId="0" borderId="0" xfId="0" applyFont="1" applyAlignment="1">
      <alignment horizontal="left"/>
    </xf>
    <xf numFmtId="0" fontId="11"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5"/>
  <sheetViews>
    <sheetView view="pageBreakPreview" zoomScale="50" zoomScaleSheetLayoutView="50" zoomScalePageLayoutView="0" workbookViewId="0" topLeftCell="A1">
      <selection activeCell="D6" sqref="D6"/>
    </sheetView>
  </sheetViews>
  <sheetFormatPr defaultColWidth="9.125" defaultRowHeight="12.75"/>
  <cols>
    <col min="1" max="1" width="14.375" style="4" customWidth="1"/>
    <col min="2" max="2" width="79.625" style="4" customWidth="1"/>
    <col min="3" max="3" width="19.50390625" style="4" customWidth="1"/>
    <col min="4" max="4" width="20.50390625" style="4" customWidth="1"/>
    <col min="5" max="5" width="16.50390625" style="4" customWidth="1"/>
    <col min="6" max="6" width="17.50390625" style="4" customWidth="1"/>
    <col min="7" max="8" width="9.125" style="4" customWidth="1"/>
    <col min="9" max="9" width="19.50390625" style="4" bestFit="1" customWidth="1"/>
    <col min="10" max="16384" width="9.125" style="4" customWidth="1"/>
  </cols>
  <sheetData>
    <row r="1" spans="1:6" s="37" customFormat="1" ht="21.75">
      <c r="A1" s="35"/>
      <c r="B1" s="36"/>
      <c r="D1" s="38" t="s">
        <v>150</v>
      </c>
      <c r="E1" s="38"/>
      <c r="F1" s="38"/>
    </row>
    <row r="2" spans="1:6" s="37" customFormat="1" ht="21.75">
      <c r="A2" s="35"/>
      <c r="B2" s="39"/>
      <c r="D2" s="40" t="s">
        <v>33</v>
      </c>
      <c r="E2" s="38"/>
      <c r="F2" s="38"/>
    </row>
    <row r="3" spans="1:6" s="37" customFormat="1" ht="21.75">
      <c r="A3" s="35"/>
      <c r="B3" s="39"/>
      <c r="D3" s="41" t="s">
        <v>189</v>
      </c>
      <c r="E3" s="41"/>
      <c r="F3" s="41"/>
    </row>
    <row r="4" spans="1:6" s="37" customFormat="1" ht="21.75" hidden="1">
      <c r="A4" s="35"/>
      <c r="B4" s="39"/>
      <c r="D4" s="38" t="s">
        <v>34</v>
      </c>
      <c r="E4" s="38"/>
      <c r="F4" s="38"/>
    </row>
    <row r="5" spans="1:6" s="37" customFormat="1" ht="21.75" hidden="1">
      <c r="A5" s="35"/>
      <c r="B5" s="39"/>
      <c r="D5" s="38" t="s">
        <v>35</v>
      </c>
      <c r="E5" s="38"/>
      <c r="F5" s="38"/>
    </row>
    <row r="6" spans="1:6" s="37" customFormat="1" ht="21.75">
      <c r="A6" s="35"/>
      <c r="B6" s="35"/>
      <c r="D6" s="38" t="s">
        <v>198</v>
      </c>
      <c r="E6" s="38"/>
      <c r="F6" s="38"/>
    </row>
    <row r="7" spans="1:6" ht="18">
      <c r="A7" s="3"/>
      <c r="B7" s="3"/>
      <c r="C7" s="6"/>
      <c r="D7" s="3"/>
      <c r="E7" s="5"/>
      <c r="F7" s="7"/>
    </row>
    <row r="8" spans="1:6" s="37" customFormat="1" ht="27" customHeight="1">
      <c r="A8" s="122" t="s">
        <v>0</v>
      </c>
      <c r="B8" s="122"/>
      <c r="C8" s="122"/>
      <c r="D8" s="122"/>
      <c r="E8" s="122"/>
      <c r="F8" s="122"/>
    </row>
    <row r="9" spans="1:6" s="37" customFormat="1" ht="27" customHeight="1">
      <c r="A9" s="123" t="s">
        <v>161</v>
      </c>
      <c r="B9" s="123"/>
      <c r="C9" s="123"/>
      <c r="D9" s="123"/>
      <c r="E9" s="123"/>
      <c r="F9" s="123"/>
    </row>
    <row r="10" spans="1:6" ht="27" customHeight="1">
      <c r="A10" s="7"/>
      <c r="B10" s="8"/>
      <c r="C10" s="8"/>
      <c r="D10" s="8"/>
      <c r="E10" s="8"/>
      <c r="F10" s="9" t="s">
        <v>1</v>
      </c>
    </row>
    <row r="11" spans="1:6" ht="27" customHeight="1">
      <c r="A11" s="121" t="s">
        <v>29</v>
      </c>
      <c r="B11" s="121" t="s">
        <v>30</v>
      </c>
      <c r="C11" s="121" t="s">
        <v>31</v>
      </c>
      <c r="D11" s="121" t="s">
        <v>2</v>
      </c>
      <c r="E11" s="121" t="s">
        <v>3</v>
      </c>
      <c r="F11" s="121"/>
    </row>
    <row r="12" spans="1:6" ht="49.5" customHeight="1">
      <c r="A12" s="121"/>
      <c r="B12" s="121"/>
      <c r="C12" s="121"/>
      <c r="D12" s="121"/>
      <c r="E12" s="10" t="s">
        <v>31</v>
      </c>
      <c r="F12" s="10" t="s">
        <v>32</v>
      </c>
    </row>
    <row r="13" spans="1:6" ht="27" customHeight="1">
      <c r="A13" s="11">
        <v>10000000</v>
      </c>
      <c r="B13" s="11" t="s">
        <v>4</v>
      </c>
      <c r="C13" s="12">
        <f>D13+E13</f>
        <v>15535835</v>
      </c>
      <c r="D13" s="12">
        <f>D14+D16</f>
        <v>15535835</v>
      </c>
      <c r="E13" s="12">
        <f>E16</f>
        <v>0</v>
      </c>
      <c r="F13" s="12">
        <f>F16</f>
        <v>0</v>
      </c>
    </row>
    <row r="14" spans="1:6" ht="27" customHeight="1">
      <c r="A14" s="11">
        <v>14000000</v>
      </c>
      <c r="B14" s="13" t="s">
        <v>162</v>
      </c>
      <c r="C14" s="12">
        <f aca="true" t="shared" si="0" ref="C14:C29">D14+E14</f>
        <v>10942080</v>
      </c>
      <c r="D14" s="12">
        <f>D15</f>
        <v>10942080</v>
      </c>
      <c r="E14" s="12">
        <v>0</v>
      </c>
      <c r="F14" s="12">
        <v>0</v>
      </c>
    </row>
    <row r="15" spans="1:9" ht="38.25" customHeight="1">
      <c r="A15" s="11">
        <v>14040000</v>
      </c>
      <c r="B15" s="14" t="s">
        <v>163</v>
      </c>
      <c r="C15" s="12">
        <f t="shared" si="0"/>
        <v>10942080</v>
      </c>
      <c r="D15" s="12">
        <v>10942080</v>
      </c>
      <c r="E15" s="12">
        <v>0</v>
      </c>
      <c r="F15" s="12">
        <v>0</v>
      </c>
      <c r="I15" s="15"/>
    </row>
    <row r="16" spans="1:9" ht="27" customHeight="1">
      <c r="A16" s="10">
        <v>18000000</v>
      </c>
      <c r="B16" s="16" t="s">
        <v>151</v>
      </c>
      <c r="C16" s="12">
        <f t="shared" si="0"/>
        <v>4593755</v>
      </c>
      <c r="D16" s="12">
        <f>D17+D28</f>
        <v>4593755</v>
      </c>
      <c r="E16" s="12">
        <v>0</v>
      </c>
      <c r="F16" s="12">
        <v>0</v>
      </c>
      <c r="I16" s="15"/>
    </row>
    <row r="17" spans="1:6" ht="27" customHeight="1">
      <c r="A17" s="10">
        <v>18010000</v>
      </c>
      <c r="B17" s="16" t="s">
        <v>152</v>
      </c>
      <c r="C17" s="12">
        <f t="shared" si="0"/>
        <v>4565435</v>
      </c>
      <c r="D17" s="12">
        <f>D18+D19+D20+D21+D22+D23+D24+D25+D26+D27</f>
        <v>4565435</v>
      </c>
      <c r="E17" s="12">
        <v>0</v>
      </c>
      <c r="F17" s="12">
        <v>0</v>
      </c>
    </row>
    <row r="18" spans="1:6" ht="54" customHeight="1">
      <c r="A18" s="10">
        <v>18010100</v>
      </c>
      <c r="B18" s="16" t="s">
        <v>164</v>
      </c>
      <c r="C18" s="12">
        <f t="shared" si="0"/>
        <v>23000</v>
      </c>
      <c r="D18" s="12">
        <v>23000</v>
      </c>
      <c r="E18" s="12">
        <v>0</v>
      </c>
      <c r="F18" s="12">
        <v>0</v>
      </c>
    </row>
    <row r="19" spans="1:6" ht="54" customHeight="1">
      <c r="A19" s="10">
        <v>18010200</v>
      </c>
      <c r="B19" s="16" t="s">
        <v>165</v>
      </c>
      <c r="C19" s="12">
        <f t="shared" si="0"/>
        <v>10000</v>
      </c>
      <c r="D19" s="12">
        <v>10000</v>
      </c>
      <c r="E19" s="12">
        <v>0</v>
      </c>
      <c r="F19" s="12">
        <v>0</v>
      </c>
    </row>
    <row r="20" spans="1:6" ht="54" customHeight="1">
      <c r="A20" s="10">
        <v>18010300</v>
      </c>
      <c r="B20" s="16" t="s">
        <v>166</v>
      </c>
      <c r="C20" s="12">
        <f t="shared" si="0"/>
        <v>9000</v>
      </c>
      <c r="D20" s="12">
        <v>9000</v>
      </c>
      <c r="E20" s="12">
        <v>0</v>
      </c>
      <c r="F20" s="12">
        <v>0</v>
      </c>
    </row>
    <row r="21" spans="1:6" ht="54" customHeight="1">
      <c r="A21" s="10">
        <v>18010400</v>
      </c>
      <c r="B21" s="16" t="s">
        <v>167</v>
      </c>
      <c r="C21" s="12">
        <f t="shared" si="0"/>
        <v>677000</v>
      </c>
      <c r="D21" s="12">
        <v>677000</v>
      </c>
      <c r="E21" s="12">
        <v>0</v>
      </c>
      <c r="F21" s="12">
        <v>0</v>
      </c>
    </row>
    <row r="22" spans="1:6" ht="21.75" customHeight="1">
      <c r="A22" s="10">
        <v>18010500</v>
      </c>
      <c r="B22" s="13" t="s">
        <v>5</v>
      </c>
      <c r="C22" s="12">
        <f t="shared" si="0"/>
        <v>1474456</v>
      </c>
      <c r="D22" s="12">
        <v>1474456</v>
      </c>
      <c r="E22" s="12">
        <v>0</v>
      </c>
      <c r="F22" s="12">
        <v>0</v>
      </c>
    </row>
    <row r="23" spans="1:6" ht="21.75" customHeight="1">
      <c r="A23" s="10">
        <v>18010600</v>
      </c>
      <c r="B23" s="13" t="s">
        <v>6</v>
      </c>
      <c r="C23" s="12">
        <f t="shared" si="0"/>
        <v>1365820</v>
      </c>
      <c r="D23" s="12">
        <v>1365820</v>
      </c>
      <c r="E23" s="12">
        <v>0</v>
      </c>
      <c r="F23" s="12">
        <v>0</v>
      </c>
    </row>
    <row r="24" spans="1:6" ht="21.75" customHeight="1">
      <c r="A24" s="10">
        <v>18010700</v>
      </c>
      <c r="B24" s="13" t="s">
        <v>7</v>
      </c>
      <c r="C24" s="12">
        <f t="shared" si="0"/>
        <v>55812</v>
      </c>
      <c r="D24" s="12">
        <v>55812</v>
      </c>
      <c r="E24" s="12">
        <v>0</v>
      </c>
      <c r="F24" s="12">
        <v>0</v>
      </c>
    </row>
    <row r="25" spans="1:6" ht="21.75" customHeight="1">
      <c r="A25" s="10">
        <v>18010900</v>
      </c>
      <c r="B25" s="13" t="s">
        <v>8</v>
      </c>
      <c r="C25" s="12">
        <f t="shared" si="0"/>
        <v>264347</v>
      </c>
      <c r="D25" s="12">
        <v>264347</v>
      </c>
      <c r="E25" s="12">
        <v>0</v>
      </c>
      <c r="F25" s="12">
        <v>0</v>
      </c>
    </row>
    <row r="26" spans="1:6" ht="21.75" customHeight="1">
      <c r="A26" s="10">
        <v>18011000</v>
      </c>
      <c r="B26" s="13" t="s">
        <v>168</v>
      </c>
      <c r="C26" s="12">
        <f t="shared" si="0"/>
        <v>586000</v>
      </c>
      <c r="D26" s="12">
        <v>586000</v>
      </c>
      <c r="E26" s="12">
        <v>0</v>
      </c>
      <c r="F26" s="12">
        <v>0</v>
      </c>
    </row>
    <row r="27" spans="1:6" ht="21.75" customHeight="1">
      <c r="A27" s="10">
        <v>18011100</v>
      </c>
      <c r="B27" s="13" t="s">
        <v>169</v>
      </c>
      <c r="C27" s="12">
        <f t="shared" si="0"/>
        <v>100000</v>
      </c>
      <c r="D27" s="12">
        <v>100000</v>
      </c>
      <c r="E27" s="12">
        <v>0</v>
      </c>
      <c r="F27" s="12">
        <v>0</v>
      </c>
    </row>
    <row r="28" spans="1:6" ht="31.5" customHeight="1">
      <c r="A28" s="10">
        <v>18020000</v>
      </c>
      <c r="B28" s="13" t="s">
        <v>170</v>
      </c>
      <c r="C28" s="12">
        <f t="shared" si="0"/>
        <v>28320</v>
      </c>
      <c r="D28" s="12">
        <f>D29</f>
        <v>28320</v>
      </c>
      <c r="E28" s="12">
        <v>0</v>
      </c>
      <c r="F28" s="12">
        <v>0</v>
      </c>
    </row>
    <row r="29" spans="1:6" ht="36.75" customHeight="1">
      <c r="A29" s="10">
        <v>18020200</v>
      </c>
      <c r="B29" s="14" t="s">
        <v>171</v>
      </c>
      <c r="C29" s="12">
        <f t="shared" si="0"/>
        <v>28320</v>
      </c>
      <c r="D29" s="12">
        <v>28320</v>
      </c>
      <c r="E29" s="12">
        <v>0</v>
      </c>
      <c r="F29" s="12">
        <v>0</v>
      </c>
    </row>
    <row r="30" spans="1:6" ht="27" customHeight="1">
      <c r="A30" s="17">
        <v>20000000</v>
      </c>
      <c r="B30" s="17" t="s">
        <v>9</v>
      </c>
      <c r="C30" s="12">
        <f aca="true" t="shared" si="1" ref="C30:C49">D30+E30</f>
        <v>130080</v>
      </c>
      <c r="D30" s="18">
        <f>D31+D34</f>
        <v>6300</v>
      </c>
      <c r="E30" s="18">
        <f>E31+E34</f>
        <v>123780</v>
      </c>
      <c r="F30" s="18">
        <f>F31+F34</f>
        <v>0</v>
      </c>
    </row>
    <row r="31" spans="1:6" ht="27" customHeight="1">
      <c r="A31" s="19" t="s">
        <v>10</v>
      </c>
      <c r="B31" s="20" t="s">
        <v>11</v>
      </c>
      <c r="C31" s="12">
        <f t="shared" si="1"/>
        <v>6300</v>
      </c>
      <c r="D31" s="18">
        <f aca="true" t="shared" si="2" ref="D31:F32">D32</f>
        <v>6300</v>
      </c>
      <c r="E31" s="18">
        <f t="shared" si="2"/>
        <v>0</v>
      </c>
      <c r="F31" s="18">
        <f t="shared" si="2"/>
        <v>0</v>
      </c>
    </row>
    <row r="32" spans="1:6" ht="27" customHeight="1">
      <c r="A32" s="17">
        <v>21080000</v>
      </c>
      <c r="B32" s="21" t="s">
        <v>12</v>
      </c>
      <c r="C32" s="12">
        <f t="shared" si="1"/>
        <v>6300</v>
      </c>
      <c r="D32" s="18">
        <f t="shared" si="2"/>
        <v>6300</v>
      </c>
      <c r="E32" s="18">
        <f t="shared" si="2"/>
        <v>0</v>
      </c>
      <c r="F32" s="18">
        <f t="shared" si="2"/>
        <v>0</v>
      </c>
    </row>
    <row r="33" spans="1:6" ht="27" customHeight="1">
      <c r="A33" s="17">
        <v>21081100</v>
      </c>
      <c r="B33" s="22" t="s">
        <v>13</v>
      </c>
      <c r="C33" s="12">
        <f t="shared" si="1"/>
        <v>6300</v>
      </c>
      <c r="D33" s="18">
        <v>6300</v>
      </c>
      <c r="E33" s="18">
        <v>0</v>
      </c>
      <c r="F33" s="12">
        <v>0</v>
      </c>
    </row>
    <row r="34" spans="1:6" ht="27" customHeight="1">
      <c r="A34" s="17">
        <v>25000000</v>
      </c>
      <c r="B34" s="22" t="s">
        <v>14</v>
      </c>
      <c r="C34" s="12">
        <f t="shared" si="1"/>
        <v>123780</v>
      </c>
      <c r="D34" s="18">
        <f>D35</f>
        <v>0</v>
      </c>
      <c r="E34" s="18">
        <f>E35</f>
        <v>123780</v>
      </c>
      <c r="F34" s="18">
        <f>F35</f>
        <v>0</v>
      </c>
    </row>
    <row r="35" spans="1:6" ht="36" customHeight="1">
      <c r="A35" s="17">
        <v>25010000</v>
      </c>
      <c r="B35" s="23" t="s">
        <v>172</v>
      </c>
      <c r="C35" s="12">
        <f t="shared" si="1"/>
        <v>123780</v>
      </c>
      <c r="D35" s="18">
        <f>D36+D37</f>
        <v>0</v>
      </c>
      <c r="E35" s="18">
        <f>E36+E37</f>
        <v>123780</v>
      </c>
      <c r="F35" s="18">
        <f>F36+F37</f>
        <v>0</v>
      </c>
    </row>
    <row r="36" spans="1:9" ht="37.5" customHeight="1">
      <c r="A36" s="17">
        <v>25010100</v>
      </c>
      <c r="B36" s="23" t="s">
        <v>15</v>
      </c>
      <c r="C36" s="12">
        <f t="shared" si="1"/>
        <v>118475</v>
      </c>
      <c r="D36" s="18">
        <v>0</v>
      </c>
      <c r="E36" s="18">
        <v>118475</v>
      </c>
      <c r="F36" s="12">
        <v>0</v>
      </c>
      <c r="I36" s="15"/>
    </row>
    <row r="37" spans="1:9" ht="24" customHeight="1">
      <c r="A37" s="17">
        <v>25010300</v>
      </c>
      <c r="B37" s="14" t="s">
        <v>16</v>
      </c>
      <c r="C37" s="12">
        <f t="shared" si="1"/>
        <v>5305</v>
      </c>
      <c r="D37" s="18">
        <v>0</v>
      </c>
      <c r="E37" s="18">
        <v>5305</v>
      </c>
      <c r="F37" s="12">
        <v>0</v>
      </c>
      <c r="I37" s="15"/>
    </row>
    <row r="38" spans="1:9" ht="27" customHeight="1">
      <c r="A38" s="11"/>
      <c r="B38" s="17" t="s">
        <v>17</v>
      </c>
      <c r="C38" s="12">
        <f t="shared" si="1"/>
        <v>15665915</v>
      </c>
      <c r="D38" s="18">
        <f>D13+D30</f>
        <v>15542135</v>
      </c>
      <c r="E38" s="18">
        <f>E13+E30</f>
        <v>123780</v>
      </c>
      <c r="F38" s="18">
        <f>F13+F30</f>
        <v>0</v>
      </c>
      <c r="I38" s="15"/>
    </row>
    <row r="39" spans="1:9" ht="27" customHeight="1">
      <c r="A39" s="11">
        <v>40000000</v>
      </c>
      <c r="B39" s="17" t="s">
        <v>18</v>
      </c>
      <c r="C39" s="12">
        <f t="shared" si="1"/>
        <v>115793455</v>
      </c>
      <c r="D39" s="18">
        <f>D40</f>
        <v>115793455</v>
      </c>
      <c r="E39" s="18">
        <f>E40</f>
        <v>0</v>
      </c>
      <c r="F39" s="18">
        <f>F40</f>
        <v>0</v>
      </c>
      <c r="I39" s="15"/>
    </row>
    <row r="40" spans="1:6" ht="27" customHeight="1">
      <c r="A40" s="17">
        <v>41000000</v>
      </c>
      <c r="B40" s="22" t="s">
        <v>19</v>
      </c>
      <c r="C40" s="12">
        <f t="shared" si="1"/>
        <v>115793455</v>
      </c>
      <c r="D40" s="18">
        <f>D41+D43</f>
        <v>115793455</v>
      </c>
      <c r="E40" s="18">
        <f>E41+E43</f>
        <v>0</v>
      </c>
      <c r="F40" s="18">
        <f>F41+F43</f>
        <v>0</v>
      </c>
    </row>
    <row r="41" spans="1:6" ht="27" customHeight="1">
      <c r="A41" s="17">
        <v>41020000</v>
      </c>
      <c r="B41" s="22" t="s">
        <v>20</v>
      </c>
      <c r="C41" s="12">
        <f t="shared" si="1"/>
        <v>11053722</v>
      </c>
      <c r="D41" s="18">
        <f>D42</f>
        <v>11053722</v>
      </c>
      <c r="E41" s="18">
        <f>E42</f>
        <v>0</v>
      </c>
      <c r="F41" s="18">
        <f>F42</f>
        <v>0</v>
      </c>
    </row>
    <row r="42" spans="1:6" ht="27" customHeight="1">
      <c r="A42" s="24" t="s">
        <v>153</v>
      </c>
      <c r="B42" s="25" t="s">
        <v>154</v>
      </c>
      <c r="C42" s="12">
        <f t="shared" si="1"/>
        <v>11053722</v>
      </c>
      <c r="D42" s="18">
        <f>7239165-1300000+3112800+2001757</f>
        <v>11053722</v>
      </c>
      <c r="E42" s="18">
        <v>0</v>
      </c>
      <c r="F42" s="12">
        <v>0</v>
      </c>
    </row>
    <row r="43" spans="1:6" ht="27" customHeight="1">
      <c r="A43" s="17">
        <v>41030000</v>
      </c>
      <c r="B43" s="26" t="s">
        <v>21</v>
      </c>
      <c r="C43" s="12">
        <f t="shared" si="1"/>
        <v>104739733</v>
      </c>
      <c r="D43" s="18">
        <f>D44+D45+D47+D48</f>
        <v>104739733</v>
      </c>
      <c r="E43" s="18">
        <f>E44+E45+E47</f>
        <v>0</v>
      </c>
      <c r="F43" s="18">
        <f>F44+F45+F47</f>
        <v>0</v>
      </c>
    </row>
    <row r="44" spans="1:6" ht="88.5" customHeight="1">
      <c r="A44" s="17">
        <v>41030600</v>
      </c>
      <c r="B44" s="27" t="s">
        <v>194</v>
      </c>
      <c r="C44" s="12">
        <f t="shared" si="1"/>
        <v>102363200</v>
      </c>
      <c r="D44" s="18">
        <f>106014000-4617400+966600</f>
        <v>102363200</v>
      </c>
      <c r="E44" s="18">
        <v>0</v>
      </c>
      <c r="F44" s="18">
        <v>0</v>
      </c>
    </row>
    <row r="45" spans="1:6" ht="240" customHeight="1" hidden="1">
      <c r="A45" s="17">
        <v>41030900</v>
      </c>
      <c r="B45" s="28" t="s">
        <v>22</v>
      </c>
      <c r="C45" s="12">
        <f t="shared" si="1"/>
        <v>0</v>
      </c>
      <c r="D45" s="18"/>
      <c r="E45" s="18">
        <v>0</v>
      </c>
      <c r="F45" s="18">
        <v>0</v>
      </c>
    </row>
    <row r="46" spans="1:6" ht="69" customHeight="1" hidden="1">
      <c r="A46" s="17">
        <v>41035000</v>
      </c>
      <c r="B46" s="28" t="s">
        <v>23</v>
      </c>
      <c r="C46" s="12">
        <f t="shared" si="1"/>
        <v>0</v>
      </c>
      <c r="D46" s="18"/>
      <c r="E46" s="18">
        <v>0</v>
      </c>
      <c r="F46" s="18">
        <v>0</v>
      </c>
    </row>
    <row r="47" spans="1:6" ht="117" customHeight="1">
      <c r="A47" s="11">
        <v>41035800</v>
      </c>
      <c r="B47" s="27" t="s">
        <v>24</v>
      </c>
      <c r="C47" s="12">
        <f t="shared" si="1"/>
        <v>1649360</v>
      </c>
      <c r="D47" s="29">
        <v>1649360</v>
      </c>
      <c r="E47" s="18">
        <v>0</v>
      </c>
      <c r="F47" s="18">
        <v>0</v>
      </c>
    </row>
    <row r="48" spans="1:6" ht="54.75" customHeight="1">
      <c r="A48" s="30">
        <v>41037000</v>
      </c>
      <c r="B48" s="27" t="s">
        <v>158</v>
      </c>
      <c r="C48" s="12">
        <f t="shared" si="1"/>
        <v>727173</v>
      </c>
      <c r="D48" s="18">
        <v>727173</v>
      </c>
      <c r="E48" s="18">
        <v>0</v>
      </c>
      <c r="F48" s="18">
        <v>0</v>
      </c>
    </row>
    <row r="49" spans="1:6" ht="33" customHeight="1">
      <c r="A49" s="31"/>
      <c r="B49" s="17" t="s">
        <v>25</v>
      </c>
      <c r="C49" s="12">
        <f t="shared" si="1"/>
        <v>131459370</v>
      </c>
      <c r="D49" s="18">
        <f>D38+D39</f>
        <v>131335590</v>
      </c>
      <c r="E49" s="18">
        <f>E38+E39</f>
        <v>123780</v>
      </c>
      <c r="F49" s="18">
        <f>F38+F39</f>
        <v>0</v>
      </c>
    </row>
    <row r="50" spans="1:6" ht="43.5" customHeight="1" hidden="1">
      <c r="A50" s="120" t="s">
        <v>26</v>
      </c>
      <c r="B50" s="120"/>
      <c r="C50" s="120"/>
      <c r="D50" s="120"/>
      <c r="E50" s="120"/>
      <c r="F50" s="120"/>
    </row>
    <row r="53" spans="3:5" ht="18">
      <c r="C53" s="32"/>
      <c r="D53" s="32"/>
      <c r="E53" s="33"/>
    </row>
    <row r="54" spans="2:5" ht="18" hidden="1">
      <c r="B54" s="4" t="s">
        <v>27</v>
      </c>
      <c r="C54" s="32"/>
      <c r="D54" s="32"/>
      <c r="E54" s="33" t="s">
        <v>28</v>
      </c>
    </row>
    <row r="55" spans="3:5" ht="18">
      <c r="C55" s="32"/>
      <c r="D55" s="32"/>
      <c r="E55" s="32"/>
    </row>
    <row r="58" ht="16.5" customHeight="1"/>
    <row r="91" ht="18" hidden="1"/>
  </sheetData>
  <sheetProtection/>
  <mergeCells count="8">
    <mergeCell ref="A50:F50"/>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A5" sqref="A5:F5"/>
    </sheetView>
  </sheetViews>
  <sheetFormatPr defaultColWidth="9.125" defaultRowHeight="12.75"/>
  <cols>
    <col min="1" max="1" width="11.375" style="1" customWidth="1"/>
    <col min="2" max="2" width="64.875" style="1" customWidth="1"/>
    <col min="3" max="3" width="22.875" style="1" customWidth="1"/>
    <col min="4" max="4" width="23.125" style="1" customWidth="1"/>
    <col min="5" max="5" width="18.50390625" style="1" customWidth="1"/>
    <col min="6" max="6" width="20.625" style="1" customWidth="1"/>
    <col min="7" max="7" width="21.125" style="1" customWidth="1"/>
    <col min="8" max="16384" width="9.125" style="1" customWidth="1"/>
  </cols>
  <sheetData>
    <row r="1" spans="5:10" s="34" customFormat="1" ht="19.5" customHeight="1">
      <c r="E1" s="131" t="s">
        <v>173</v>
      </c>
      <c r="F1" s="131"/>
      <c r="G1" s="54"/>
      <c r="H1" s="55"/>
      <c r="I1" s="55"/>
      <c r="J1" s="55"/>
    </row>
    <row r="2" spans="5:10" s="34" customFormat="1" ht="19.5" customHeight="1">
      <c r="E2" s="126" t="s">
        <v>33</v>
      </c>
      <c r="F2" s="126"/>
      <c r="H2" s="56"/>
      <c r="I2" s="56"/>
      <c r="J2" s="56"/>
    </row>
    <row r="3" spans="5:10" s="34" customFormat="1" ht="19.5" customHeight="1">
      <c r="E3" s="53" t="s">
        <v>189</v>
      </c>
      <c r="F3" s="53"/>
      <c r="H3" s="55"/>
      <c r="I3" s="55"/>
      <c r="J3" s="55"/>
    </row>
    <row r="4" spans="5:9" s="34" customFormat="1" ht="19.5" customHeight="1">
      <c r="E4" s="53" t="s">
        <v>199</v>
      </c>
      <c r="F4" s="53"/>
      <c r="G4" s="55"/>
      <c r="H4" s="55"/>
      <c r="I4" s="55"/>
    </row>
    <row r="5" spans="1:9" s="34" customFormat="1" ht="43.5" customHeight="1">
      <c r="A5" s="133" t="s">
        <v>46</v>
      </c>
      <c r="B5" s="133"/>
      <c r="C5" s="133"/>
      <c r="D5" s="133"/>
      <c r="E5" s="133"/>
      <c r="F5" s="133"/>
      <c r="G5" s="55"/>
      <c r="H5" s="55"/>
      <c r="I5" s="55"/>
    </row>
    <row r="6" spans="1:7" s="34" customFormat="1" ht="25.5" customHeight="1">
      <c r="A6" s="125" t="s">
        <v>161</v>
      </c>
      <c r="B6" s="125"/>
      <c r="C6" s="125"/>
      <c r="D6" s="125"/>
      <c r="E6" s="125"/>
      <c r="F6" s="125"/>
      <c r="G6" s="57"/>
    </row>
    <row r="7" ht="16.5">
      <c r="F7" s="42" t="s">
        <v>36</v>
      </c>
    </row>
    <row r="8" spans="1:6" ht="16.5" customHeight="1">
      <c r="A8" s="124" t="s">
        <v>29</v>
      </c>
      <c r="B8" s="124" t="s">
        <v>47</v>
      </c>
      <c r="C8" s="124" t="s">
        <v>31</v>
      </c>
      <c r="D8" s="124" t="s">
        <v>2</v>
      </c>
      <c r="E8" s="124" t="s">
        <v>3</v>
      </c>
      <c r="F8" s="124"/>
    </row>
    <row r="9" spans="1:6" ht="33">
      <c r="A9" s="124"/>
      <c r="B9" s="124"/>
      <c r="C9" s="124"/>
      <c r="D9" s="124"/>
      <c r="E9" s="2" t="s">
        <v>31</v>
      </c>
      <c r="F9" s="2" t="s">
        <v>32</v>
      </c>
    </row>
    <row r="10" spans="1:6" ht="30" customHeight="1">
      <c r="A10" s="43">
        <v>200000</v>
      </c>
      <c r="B10" s="44" t="s">
        <v>37</v>
      </c>
      <c r="C10" s="45">
        <f>D10+E10</f>
        <v>1556547</v>
      </c>
      <c r="D10" s="45">
        <f>D11</f>
        <v>-4212400</v>
      </c>
      <c r="E10" s="45">
        <f>E11</f>
        <v>5768947</v>
      </c>
      <c r="F10" s="45">
        <f>F11</f>
        <v>5768947</v>
      </c>
    </row>
    <row r="11" spans="1:6" ht="38.25" customHeight="1">
      <c r="A11" s="43">
        <v>208000</v>
      </c>
      <c r="B11" s="44" t="s">
        <v>38</v>
      </c>
      <c r="C11" s="45">
        <f>C12-C13+C14</f>
        <v>1556547</v>
      </c>
      <c r="D11" s="45">
        <f>D12-D13+D14</f>
        <v>-4212400</v>
      </c>
      <c r="E11" s="45">
        <f>E12-E13+E14</f>
        <v>5768947</v>
      </c>
      <c r="F11" s="45">
        <f>F12-F13+F14</f>
        <v>5768947</v>
      </c>
    </row>
    <row r="12" spans="1:6" ht="19.5" customHeight="1">
      <c r="A12" s="43">
        <v>208100</v>
      </c>
      <c r="B12" s="44" t="s">
        <v>39</v>
      </c>
      <c r="C12" s="45">
        <f>D12+E12</f>
        <v>1610467.28</v>
      </c>
      <c r="D12" s="45">
        <v>1610467.28</v>
      </c>
      <c r="E12" s="45">
        <v>0</v>
      </c>
      <c r="F12" s="45">
        <v>0</v>
      </c>
    </row>
    <row r="13" spans="1:6" ht="19.5" customHeight="1">
      <c r="A13" s="43">
        <v>208200</v>
      </c>
      <c r="B13" s="44" t="s">
        <v>40</v>
      </c>
      <c r="C13" s="45">
        <f>D13+E13</f>
        <v>53920.28</v>
      </c>
      <c r="D13" s="45">
        <v>53920.28</v>
      </c>
      <c r="E13" s="45">
        <v>0</v>
      </c>
      <c r="F13" s="45">
        <v>0</v>
      </c>
    </row>
    <row r="14" spans="1:6" ht="51" customHeight="1">
      <c r="A14" s="43">
        <v>208400</v>
      </c>
      <c r="B14" s="44" t="s">
        <v>41</v>
      </c>
      <c r="C14" s="45">
        <f>D14+E14</f>
        <v>0</v>
      </c>
      <c r="D14" s="45">
        <f>-148000+-1456547+-2379400-1785000</f>
        <v>-5768947</v>
      </c>
      <c r="E14" s="45">
        <f>148000+1456547+2379400+1785000</f>
        <v>5768947</v>
      </c>
      <c r="F14" s="45">
        <f>E14</f>
        <v>5768947</v>
      </c>
    </row>
    <row r="15" spans="1:6" ht="27.75" customHeight="1">
      <c r="A15" s="127" t="s">
        <v>42</v>
      </c>
      <c r="B15" s="128"/>
      <c r="C15" s="45">
        <f>D15+E15</f>
        <v>1556547</v>
      </c>
      <c r="D15" s="45">
        <f>D10</f>
        <v>-4212400</v>
      </c>
      <c r="E15" s="45">
        <f>E10</f>
        <v>5768947</v>
      </c>
      <c r="F15" s="45">
        <f>F10</f>
        <v>5768947</v>
      </c>
    </row>
    <row r="16" spans="1:6" ht="21" customHeight="1">
      <c r="A16" s="43">
        <v>600000</v>
      </c>
      <c r="B16" s="44" t="s">
        <v>43</v>
      </c>
      <c r="C16" s="45">
        <f>D16+E16</f>
        <v>1556547</v>
      </c>
      <c r="D16" s="45">
        <f>D17</f>
        <v>-4212400</v>
      </c>
      <c r="E16" s="45">
        <f>E17</f>
        <v>5768947</v>
      </c>
      <c r="F16" s="45">
        <f>F17</f>
        <v>5768947</v>
      </c>
    </row>
    <row r="17" spans="1:6" ht="19.5" customHeight="1">
      <c r="A17" s="43">
        <v>602000</v>
      </c>
      <c r="B17" s="44" t="s">
        <v>44</v>
      </c>
      <c r="C17" s="45">
        <f>C18-C19+C20</f>
        <v>1556547</v>
      </c>
      <c r="D17" s="45">
        <f>D18-D19+D20</f>
        <v>-4212400</v>
      </c>
      <c r="E17" s="45">
        <f>E18-E19+E20</f>
        <v>5768947</v>
      </c>
      <c r="F17" s="45">
        <f>F18-F19+F20</f>
        <v>5768947</v>
      </c>
    </row>
    <row r="18" spans="1:6" ht="19.5" customHeight="1">
      <c r="A18" s="43">
        <v>602100</v>
      </c>
      <c r="B18" s="44" t="s">
        <v>39</v>
      </c>
      <c r="C18" s="45">
        <f>D18+E18</f>
        <v>1610467.28</v>
      </c>
      <c r="D18" s="45">
        <v>1610467.28</v>
      </c>
      <c r="E18" s="45">
        <v>0</v>
      </c>
      <c r="F18" s="45">
        <v>0</v>
      </c>
    </row>
    <row r="19" spans="1:6" ht="19.5" customHeight="1">
      <c r="A19" s="43">
        <v>602200</v>
      </c>
      <c r="B19" s="44" t="s">
        <v>40</v>
      </c>
      <c r="C19" s="45">
        <f>D19+E19</f>
        <v>53920.28</v>
      </c>
      <c r="D19" s="45">
        <v>53920.28</v>
      </c>
      <c r="E19" s="45">
        <v>0</v>
      </c>
      <c r="F19" s="45">
        <v>0</v>
      </c>
    </row>
    <row r="20" spans="1:6" ht="49.5" customHeight="1">
      <c r="A20" s="43">
        <v>602400</v>
      </c>
      <c r="B20" s="44" t="s">
        <v>41</v>
      </c>
      <c r="C20" s="45">
        <f>D20+E20</f>
        <v>0</v>
      </c>
      <c r="D20" s="45">
        <f>D14</f>
        <v>-5768947</v>
      </c>
      <c r="E20" s="45">
        <f>E14</f>
        <v>5768947</v>
      </c>
      <c r="F20" s="45">
        <f>F14</f>
        <v>5768947</v>
      </c>
    </row>
    <row r="21" spans="1:6" ht="28.5" customHeight="1">
      <c r="A21" s="129" t="s">
        <v>45</v>
      </c>
      <c r="B21" s="130"/>
      <c r="C21" s="45">
        <f>D21+E21</f>
        <v>1556547</v>
      </c>
      <c r="D21" s="45">
        <f>D16</f>
        <v>-4212400</v>
      </c>
      <c r="E21" s="45">
        <f>E16</f>
        <v>5768947</v>
      </c>
      <c r="F21" s="45">
        <f>F16</f>
        <v>5768947</v>
      </c>
    </row>
    <row r="24" spans="1:8" ht="18.75" customHeight="1">
      <c r="A24" s="46"/>
      <c r="B24" s="47"/>
      <c r="C24" s="47"/>
      <c r="D24" s="48"/>
      <c r="E24" s="47"/>
      <c r="F24" s="47"/>
      <c r="G24" s="47"/>
      <c r="H24" s="46"/>
    </row>
    <row r="25" spans="2:7" ht="18.75" customHeight="1">
      <c r="B25" s="132"/>
      <c r="C25" s="132"/>
      <c r="D25" s="132"/>
      <c r="E25" s="132"/>
      <c r="F25" s="132"/>
      <c r="G25" s="132"/>
    </row>
  </sheetData>
  <sheetProtection/>
  <mergeCells count="12">
    <mergeCell ref="B25:G25"/>
    <mergeCell ref="A5:F5"/>
    <mergeCell ref="A8:A9"/>
    <mergeCell ref="B8:B9"/>
    <mergeCell ref="D8:D9"/>
    <mergeCell ref="E8:F8"/>
    <mergeCell ref="C8:C9"/>
    <mergeCell ref="A6:F6"/>
    <mergeCell ref="E2:F2"/>
    <mergeCell ref="A15:B15"/>
    <mergeCell ref="A21:B21"/>
    <mergeCell ref="E1:F1"/>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7"/>
  <sheetViews>
    <sheetView view="pageBreakPreview" zoomScale="53" zoomScaleSheetLayoutView="53" zoomScalePageLayoutView="60" workbookViewId="0" topLeftCell="A1">
      <pane xSplit="4" ySplit="12" topLeftCell="E47" activePane="bottomRight" state="frozen"/>
      <selection pane="topLeft" activeCell="A1" sqref="A1"/>
      <selection pane="topRight" activeCell="E1" sqref="E1"/>
      <selection pane="bottomLeft" activeCell="A15" sqref="A15"/>
      <selection pane="bottomRight" activeCell="N11" sqref="N11:N12"/>
    </sheetView>
  </sheetViews>
  <sheetFormatPr defaultColWidth="9.125" defaultRowHeight="12.75"/>
  <cols>
    <col min="1" max="1" width="17.50390625" style="4" customWidth="1"/>
    <col min="2" max="2" width="16.875" style="4" customWidth="1"/>
    <col min="3" max="3" width="18.50390625" style="61" customWidth="1"/>
    <col min="4" max="4" width="67.50390625" style="4" customWidth="1"/>
    <col min="5" max="5" width="20.50390625" style="4" customWidth="1"/>
    <col min="6" max="6" width="20.125" style="4" customWidth="1"/>
    <col min="7" max="7" width="19.125" style="4" customWidth="1"/>
    <col min="8" max="8" width="18.125" style="4" customWidth="1"/>
    <col min="9" max="9" width="12.625" style="4" customWidth="1"/>
    <col min="10" max="10" width="15.125" style="4" customWidth="1"/>
    <col min="11" max="12" width="15.50390625" style="4" customWidth="1"/>
    <col min="13" max="13" width="14.50390625" style="4" customWidth="1"/>
    <col min="14" max="15" width="15.50390625" style="4" customWidth="1"/>
    <col min="16" max="16" width="21.00390625" style="4" customWidth="1"/>
    <col min="17" max="17" width="0.5" style="4" customWidth="1"/>
    <col min="18" max="16384" width="9.125" style="4" customWidth="1"/>
  </cols>
  <sheetData>
    <row r="1" spans="3:17" s="37" customFormat="1" ht="25.5" customHeight="1">
      <c r="C1" s="88"/>
      <c r="N1" s="136" t="s">
        <v>174</v>
      </c>
      <c r="O1" s="136"/>
      <c r="P1" s="136"/>
      <c r="Q1" s="89"/>
    </row>
    <row r="2" spans="3:17" s="37" customFormat="1" ht="25.5" customHeight="1">
      <c r="C2" s="88"/>
      <c r="F2" s="90"/>
      <c r="G2" s="90"/>
      <c r="H2" s="90"/>
      <c r="I2" s="90" t="s">
        <v>48</v>
      </c>
      <c r="N2" s="141" t="s">
        <v>33</v>
      </c>
      <c r="O2" s="141"/>
      <c r="P2" s="141"/>
      <c r="Q2" s="141"/>
    </row>
    <row r="3" spans="3:18" s="37" customFormat="1" ht="25.5" customHeight="1">
      <c r="C3" s="88"/>
      <c r="F3" s="90"/>
      <c r="G3" s="90"/>
      <c r="H3" s="90"/>
      <c r="I3" s="90"/>
      <c r="N3" s="136" t="s">
        <v>189</v>
      </c>
      <c r="O3" s="136"/>
      <c r="P3" s="136"/>
      <c r="Q3" s="89"/>
      <c r="R3" s="52"/>
    </row>
    <row r="4" spans="3:18" s="37" customFormat="1" ht="25.5" customHeight="1">
      <c r="C4" s="88"/>
      <c r="E4" s="90"/>
      <c r="F4" s="90"/>
      <c r="H4" s="90"/>
      <c r="I4" s="90"/>
      <c r="N4" s="137" t="s">
        <v>200</v>
      </c>
      <c r="O4" s="137"/>
      <c r="P4" s="137"/>
      <c r="Q4" s="89"/>
      <c r="R4" s="52"/>
    </row>
    <row r="5" spans="5:14" ht="18">
      <c r="E5" s="63"/>
      <c r="F5" s="62"/>
      <c r="H5" s="62"/>
      <c r="I5" s="62"/>
      <c r="L5" s="59"/>
      <c r="M5" s="59"/>
      <c r="N5" s="59"/>
    </row>
    <row r="6" spans="5:9" ht="18">
      <c r="E6" s="62"/>
      <c r="F6" s="62"/>
      <c r="G6" s="62"/>
      <c r="H6" s="62"/>
      <c r="I6" s="62"/>
    </row>
    <row r="7" spans="1:16" s="37" customFormat="1" ht="75" customHeight="1">
      <c r="A7" s="138" t="s">
        <v>195</v>
      </c>
      <c r="B7" s="138"/>
      <c r="C7" s="138"/>
      <c r="D7" s="138"/>
      <c r="E7" s="138"/>
      <c r="F7" s="138"/>
      <c r="G7" s="138"/>
      <c r="H7" s="138"/>
      <c r="I7" s="138"/>
      <c r="J7" s="138"/>
      <c r="K7" s="138"/>
      <c r="L7" s="138"/>
      <c r="M7" s="138"/>
      <c r="N7" s="138"/>
      <c r="O7" s="138"/>
      <c r="P7" s="138"/>
    </row>
    <row r="8" spans="14:16" ht="18">
      <c r="N8" s="64"/>
      <c r="P8" s="61" t="s">
        <v>36</v>
      </c>
    </row>
    <row r="10" spans="1:16" s="49" customFormat="1" ht="27.75" customHeight="1">
      <c r="A10" s="139" t="s">
        <v>125</v>
      </c>
      <c r="B10" s="139" t="s">
        <v>123</v>
      </c>
      <c r="C10" s="135" t="s">
        <v>124</v>
      </c>
      <c r="D10" s="134" t="s">
        <v>128</v>
      </c>
      <c r="E10" s="135" t="s">
        <v>2</v>
      </c>
      <c r="F10" s="135"/>
      <c r="G10" s="135"/>
      <c r="H10" s="135"/>
      <c r="I10" s="135"/>
      <c r="J10" s="135" t="s">
        <v>3</v>
      </c>
      <c r="K10" s="135"/>
      <c r="L10" s="135"/>
      <c r="M10" s="135"/>
      <c r="N10" s="135"/>
      <c r="O10" s="135"/>
      <c r="P10" s="135" t="s">
        <v>49</v>
      </c>
    </row>
    <row r="11" spans="1:16" s="49" customFormat="1" ht="35.25" customHeight="1">
      <c r="A11" s="140"/>
      <c r="B11" s="140"/>
      <c r="C11" s="135"/>
      <c r="D11" s="134"/>
      <c r="E11" s="135" t="s">
        <v>31</v>
      </c>
      <c r="F11" s="135" t="s">
        <v>126</v>
      </c>
      <c r="G11" s="135" t="s">
        <v>50</v>
      </c>
      <c r="H11" s="135"/>
      <c r="I11" s="135" t="s">
        <v>127</v>
      </c>
      <c r="J11" s="135" t="s">
        <v>31</v>
      </c>
      <c r="K11" s="135" t="s">
        <v>126</v>
      </c>
      <c r="L11" s="135" t="s">
        <v>50</v>
      </c>
      <c r="M11" s="135"/>
      <c r="N11" s="135" t="s">
        <v>127</v>
      </c>
      <c r="O11" s="91" t="s">
        <v>50</v>
      </c>
      <c r="P11" s="135"/>
    </row>
    <row r="12" spans="1:16" s="49" customFormat="1" ht="54.75" customHeight="1">
      <c r="A12" s="140"/>
      <c r="B12" s="140"/>
      <c r="C12" s="135"/>
      <c r="D12" s="134"/>
      <c r="E12" s="135"/>
      <c r="F12" s="135"/>
      <c r="G12" s="91" t="s">
        <v>51</v>
      </c>
      <c r="H12" s="91" t="s">
        <v>52</v>
      </c>
      <c r="I12" s="135"/>
      <c r="J12" s="135"/>
      <c r="K12" s="135"/>
      <c r="L12" s="91" t="s">
        <v>51</v>
      </c>
      <c r="M12" s="91" t="s">
        <v>52</v>
      </c>
      <c r="N12" s="135"/>
      <c r="O12" s="91" t="s">
        <v>53</v>
      </c>
      <c r="P12" s="135"/>
    </row>
    <row r="13" spans="1:16" s="59" customFormat="1" ht="18">
      <c r="A13" s="65">
        <v>1</v>
      </c>
      <c r="B13" s="65">
        <v>2</v>
      </c>
      <c r="C13" s="65">
        <v>3</v>
      </c>
      <c r="D13" s="65">
        <v>4</v>
      </c>
      <c r="E13" s="65">
        <v>5</v>
      </c>
      <c r="F13" s="65">
        <v>6</v>
      </c>
      <c r="G13" s="65">
        <v>7</v>
      </c>
      <c r="H13" s="65">
        <v>8</v>
      </c>
      <c r="I13" s="65">
        <v>9</v>
      </c>
      <c r="J13" s="65">
        <v>10</v>
      </c>
      <c r="K13" s="65">
        <v>11</v>
      </c>
      <c r="L13" s="65">
        <v>12</v>
      </c>
      <c r="M13" s="65">
        <v>13</v>
      </c>
      <c r="N13" s="65">
        <v>14</v>
      </c>
      <c r="O13" s="65">
        <v>15</v>
      </c>
      <c r="P13" s="65">
        <v>16</v>
      </c>
    </row>
    <row r="14" spans="1:16" ht="33.75" customHeight="1">
      <c r="A14" s="66"/>
      <c r="B14" s="67" t="s">
        <v>54</v>
      </c>
      <c r="C14" s="24"/>
      <c r="D14" s="28" t="s">
        <v>55</v>
      </c>
      <c r="E14" s="68">
        <f>E15+E17+E24+E26+E29</f>
        <v>15029437</v>
      </c>
      <c r="F14" s="68">
        <f aca="true" t="shared" si="0" ref="F14:P14">F15+F17+F24+F26+F29</f>
        <v>15029437</v>
      </c>
      <c r="G14" s="68">
        <f t="shared" si="0"/>
        <v>9021554</v>
      </c>
      <c r="H14" s="68">
        <f t="shared" si="0"/>
        <v>629050</v>
      </c>
      <c r="I14" s="68">
        <f t="shared" si="0"/>
        <v>0</v>
      </c>
      <c r="J14" s="68">
        <f t="shared" si="0"/>
        <v>4021952</v>
      </c>
      <c r="K14" s="68">
        <f t="shared" si="0"/>
        <v>5</v>
      </c>
      <c r="L14" s="68">
        <f t="shared" si="0"/>
        <v>0</v>
      </c>
      <c r="M14" s="68">
        <f t="shared" si="0"/>
        <v>0</v>
      </c>
      <c r="N14" s="68">
        <f t="shared" si="0"/>
        <v>4021947</v>
      </c>
      <c r="O14" s="68">
        <f t="shared" si="0"/>
        <v>4021947</v>
      </c>
      <c r="P14" s="68">
        <f t="shared" si="0"/>
        <v>19051389</v>
      </c>
    </row>
    <row r="15" spans="1:16" ht="33.75" customHeight="1">
      <c r="A15" s="66"/>
      <c r="B15" s="69" t="s">
        <v>56</v>
      </c>
      <c r="C15" s="24"/>
      <c r="D15" s="70" t="s">
        <v>57</v>
      </c>
      <c r="E15" s="68">
        <f>E16</f>
        <v>13696524</v>
      </c>
      <c r="F15" s="68">
        <f aca="true" t="shared" si="1" ref="F15:P15">F16</f>
        <v>13696524</v>
      </c>
      <c r="G15" s="68">
        <f t="shared" si="1"/>
        <v>8950134</v>
      </c>
      <c r="H15" s="68">
        <f t="shared" si="1"/>
        <v>629050</v>
      </c>
      <c r="I15" s="68">
        <f t="shared" si="1"/>
        <v>0</v>
      </c>
      <c r="J15" s="68">
        <f t="shared" si="1"/>
        <v>4021952</v>
      </c>
      <c r="K15" s="68">
        <f t="shared" si="1"/>
        <v>5</v>
      </c>
      <c r="L15" s="68">
        <f t="shared" si="1"/>
        <v>0</v>
      </c>
      <c r="M15" s="68">
        <f t="shared" si="1"/>
        <v>0</v>
      </c>
      <c r="N15" s="68">
        <f t="shared" si="1"/>
        <v>4021947</v>
      </c>
      <c r="O15" s="68">
        <f t="shared" si="1"/>
        <v>4021947</v>
      </c>
      <c r="P15" s="68">
        <f t="shared" si="1"/>
        <v>17718476</v>
      </c>
    </row>
    <row r="16" spans="1:16" ht="33.75" customHeight="1">
      <c r="A16" s="66"/>
      <c r="B16" s="67" t="s">
        <v>58</v>
      </c>
      <c r="C16" s="24" t="s">
        <v>129</v>
      </c>
      <c r="D16" s="28" t="s">
        <v>59</v>
      </c>
      <c r="E16" s="68">
        <f>F16+I16</f>
        <v>13696524</v>
      </c>
      <c r="F16" s="68">
        <f>13382900-554400+733400+134624</f>
        <v>13696524</v>
      </c>
      <c r="G16" s="68">
        <f>8532825+302045+115264</f>
        <v>8950134</v>
      </c>
      <c r="H16" s="68">
        <v>629050</v>
      </c>
      <c r="I16" s="68"/>
      <c r="J16" s="68">
        <f>K16+N16</f>
        <v>4021952</v>
      </c>
      <c r="K16" s="68">
        <v>5</v>
      </c>
      <c r="L16" s="68">
        <v>0</v>
      </c>
      <c r="M16" s="68">
        <v>0</v>
      </c>
      <c r="N16" s="68">
        <f>O16</f>
        <v>4021947</v>
      </c>
      <c r="O16" s="68">
        <f>148000+1456547+1579400+838000</f>
        <v>4021947</v>
      </c>
      <c r="P16" s="68">
        <f>E16+J16</f>
        <v>17718476</v>
      </c>
    </row>
    <row r="17" spans="1:16" ht="33.75" customHeight="1">
      <c r="A17" s="66"/>
      <c r="B17" s="71" t="s">
        <v>60</v>
      </c>
      <c r="C17" s="24"/>
      <c r="D17" s="72" t="s">
        <v>61</v>
      </c>
      <c r="E17" s="68">
        <f>E18+E19+E20+E21+E22+E23</f>
        <v>545340</v>
      </c>
      <c r="F17" s="68">
        <f aca="true" t="shared" si="2" ref="F17:P17">F18+F19+F20+F21+F22+F23</f>
        <v>545340</v>
      </c>
      <c r="G17" s="68">
        <f t="shared" si="2"/>
        <v>71420</v>
      </c>
      <c r="H17" s="68">
        <f t="shared" si="2"/>
        <v>0</v>
      </c>
      <c r="I17" s="68">
        <f t="shared" si="2"/>
        <v>0</v>
      </c>
      <c r="J17" s="68">
        <f t="shared" si="2"/>
        <v>0</v>
      </c>
      <c r="K17" s="68">
        <f t="shared" si="2"/>
        <v>0</v>
      </c>
      <c r="L17" s="68">
        <f t="shared" si="2"/>
        <v>0</v>
      </c>
      <c r="M17" s="68">
        <f t="shared" si="2"/>
        <v>0</v>
      </c>
      <c r="N17" s="68">
        <f t="shared" si="2"/>
        <v>0</v>
      </c>
      <c r="O17" s="68">
        <f t="shared" si="2"/>
        <v>0</v>
      </c>
      <c r="P17" s="68">
        <f t="shared" si="2"/>
        <v>545340</v>
      </c>
    </row>
    <row r="18" spans="1:16" ht="33.75" customHeight="1">
      <c r="A18" s="66"/>
      <c r="B18" s="67" t="s">
        <v>62</v>
      </c>
      <c r="C18" s="24" t="s">
        <v>130</v>
      </c>
      <c r="D18" s="28" t="s">
        <v>63</v>
      </c>
      <c r="E18" s="68">
        <f aca="true" t="shared" si="3" ref="E18:E54">F18+I18</f>
        <v>392200</v>
      </c>
      <c r="F18" s="68">
        <f>439494-198494+151200</f>
        <v>392200</v>
      </c>
      <c r="G18" s="68">
        <v>0</v>
      </c>
      <c r="H18" s="68">
        <v>0</v>
      </c>
      <c r="I18" s="68">
        <v>0</v>
      </c>
      <c r="J18" s="68">
        <f aca="true" t="shared" si="4" ref="J18:J54">K18+N18</f>
        <v>0</v>
      </c>
      <c r="K18" s="68">
        <v>0</v>
      </c>
      <c r="L18" s="68">
        <v>0</v>
      </c>
      <c r="M18" s="68">
        <v>0</v>
      </c>
      <c r="N18" s="68">
        <v>0</v>
      </c>
      <c r="O18" s="68">
        <v>0</v>
      </c>
      <c r="P18" s="68">
        <f aca="true" t="shared" si="5" ref="P18:P54">E18+J18</f>
        <v>392200</v>
      </c>
    </row>
    <row r="19" spans="1:16" ht="33.75" customHeight="1">
      <c r="A19" s="66"/>
      <c r="B19" s="67" t="s">
        <v>178</v>
      </c>
      <c r="C19" s="24" t="s">
        <v>179</v>
      </c>
      <c r="D19" s="28" t="s">
        <v>180</v>
      </c>
      <c r="E19" s="68">
        <f t="shared" si="3"/>
        <v>87140</v>
      </c>
      <c r="F19" s="68">
        <f>97350-10210</f>
        <v>87140</v>
      </c>
      <c r="G19" s="68">
        <v>71420</v>
      </c>
      <c r="H19" s="68">
        <v>0</v>
      </c>
      <c r="I19" s="68">
        <v>0</v>
      </c>
      <c r="J19" s="68">
        <f>K19+N19</f>
        <v>0</v>
      </c>
      <c r="K19" s="68">
        <v>0</v>
      </c>
      <c r="L19" s="68">
        <v>0</v>
      </c>
      <c r="M19" s="68">
        <v>0</v>
      </c>
      <c r="N19" s="68">
        <v>0</v>
      </c>
      <c r="O19" s="68">
        <v>0</v>
      </c>
      <c r="P19" s="68">
        <f t="shared" si="5"/>
        <v>87140</v>
      </c>
    </row>
    <row r="20" spans="1:16" ht="33.75" customHeight="1">
      <c r="A20" s="66"/>
      <c r="B20" s="67" t="s">
        <v>64</v>
      </c>
      <c r="C20" s="24" t="s">
        <v>131</v>
      </c>
      <c r="D20" s="28" t="s">
        <v>65</v>
      </c>
      <c r="E20" s="68">
        <f t="shared" si="3"/>
        <v>58300</v>
      </c>
      <c r="F20" s="68">
        <f>22300+30000+6000</f>
        <v>58300</v>
      </c>
      <c r="G20" s="68">
        <v>0</v>
      </c>
      <c r="H20" s="68">
        <v>0</v>
      </c>
      <c r="I20" s="68">
        <v>0</v>
      </c>
      <c r="J20" s="68">
        <f t="shared" si="4"/>
        <v>0</v>
      </c>
      <c r="K20" s="68">
        <v>0</v>
      </c>
      <c r="L20" s="68">
        <v>0</v>
      </c>
      <c r="M20" s="68">
        <v>0</v>
      </c>
      <c r="N20" s="68">
        <v>0</v>
      </c>
      <c r="O20" s="68">
        <v>0</v>
      </c>
      <c r="P20" s="68">
        <f t="shared" si="5"/>
        <v>58300</v>
      </c>
    </row>
    <row r="21" spans="1:16" ht="42" customHeight="1">
      <c r="A21" s="66"/>
      <c r="B21" s="67" t="s">
        <v>66</v>
      </c>
      <c r="C21" s="24" t="s">
        <v>131</v>
      </c>
      <c r="D21" s="28" t="s">
        <v>67</v>
      </c>
      <c r="E21" s="68">
        <f t="shared" si="3"/>
        <v>2500</v>
      </c>
      <c r="F21" s="68">
        <v>2500</v>
      </c>
      <c r="G21" s="68">
        <v>0</v>
      </c>
      <c r="H21" s="68">
        <v>0</v>
      </c>
      <c r="I21" s="68">
        <v>0</v>
      </c>
      <c r="J21" s="68">
        <f t="shared" si="4"/>
        <v>0</v>
      </c>
      <c r="K21" s="68">
        <v>0</v>
      </c>
      <c r="L21" s="68">
        <v>0</v>
      </c>
      <c r="M21" s="68">
        <v>0</v>
      </c>
      <c r="N21" s="68">
        <v>0</v>
      </c>
      <c r="O21" s="68">
        <v>0</v>
      </c>
      <c r="P21" s="68">
        <f t="shared" si="5"/>
        <v>2500</v>
      </c>
    </row>
    <row r="22" spans="1:16" ht="57" customHeight="1">
      <c r="A22" s="66"/>
      <c r="B22" s="67" t="s">
        <v>68</v>
      </c>
      <c r="C22" s="24" t="s">
        <v>131</v>
      </c>
      <c r="D22" s="28" t="s">
        <v>69</v>
      </c>
      <c r="E22" s="68">
        <f t="shared" si="3"/>
        <v>200</v>
      </c>
      <c r="F22" s="68">
        <v>200</v>
      </c>
      <c r="G22" s="68">
        <v>0</v>
      </c>
      <c r="H22" s="68">
        <v>0</v>
      </c>
      <c r="I22" s="68">
        <v>0</v>
      </c>
      <c r="J22" s="68">
        <f t="shared" si="4"/>
        <v>0</v>
      </c>
      <c r="K22" s="68">
        <v>0</v>
      </c>
      <c r="L22" s="68">
        <v>0</v>
      </c>
      <c r="M22" s="68">
        <v>0</v>
      </c>
      <c r="N22" s="68">
        <v>0</v>
      </c>
      <c r="O22" s="68">
        <v>0</v>
      </c>
      <c r="P22" s="68">
        <f t="shared" si="5"/>
        <v>200</v>
      </c>
    </row>
    <row r="23" spans="1:16" ht="42" customHeight="1">
      <c r="A23" s="66"/>
      <c r="B23" s="67" t="s">
        <v>70</v>
      </c>
      <c r="C23" s="24" t="s">
        <v>131</v>
      </c>
      <c r="D23" s="28" t="s">
        <v>71</v>
      </c>
      <c r="E23" s="68">
        <f t="shared" si="3"/>
        <v>5000</v>
      </c>
      <c r="F23" s="68">
        <v>5000</v>
      </c>
      <c r="G23" s="68">
        <v>0</v>
      </c>
      <c r="H23" s="68">
        <v>0</v>
      </c>
      <c r="I23" s="68">
        <v>0</v>
      </c>
      <c r="J23" s="68">
        <f t="shared" si="4"/>
        <v>0</v>
      </c>
      <c r="K23" s="68">
        <v>0</v>
      </c>
      <c r="L23" s="68">
        <v>0</v>
      </c>
      <c r="M23" s="68">
        <v>0</v>
      </c>
      <c r="N23" s="68">
        <v>0</v>
      </c>
      <c r="O23" s="68">
        <v>0</v>
      </c>
      <c r="P23" s="68">
        <f t="shared" si="5"/>
        <v>5000</v>
      </c>
    </row>
    <row r="24" spans="1:16" ht="33.75" customHeight="1">
      <c r="A24" s="66"/>
      <c r="B24" s="69" t="s">
        <v>72</v>
      </c>
      <c r="C24" s="24"/>
      <c r="D24" s="70" t="s">
        <v>73</v>
      </c>
      <c r="E24" s="68">
        <f>E25</f>
        <v>41400</v>
      </c>
      <c r="F24" s="68">
        <f aca="true" t="shared" si="6" ref="F24:P24">F25</f>
        <v>41400</v>
      </c>
      <c r="G24" s="68">
        <f t="shared" si="6"/>
        <v>0</v>
      </c>
      <c r="H24" s="68">
        <f t="shared" si="6"/>
        <v>0</v>
      </c>
      <c r="I24" s="68">
        <f t="shared" si="6"/>
        <v>0</v>
      </c>
      <c r="J24" s="68">
        <f t="shared" si="6"/>
        <v>0</v>
      </c>
      <c r="K24" s="68">
        <f t="shared" si="6"/>
        <v>0</v>
      </c>
      <c r="L24" s="68">
        <f t="shared" si="6"/>
        <v>0</v>
      </c>
      <c r="M24" s="68">
        <f t="shared" si="6"/>
        <v>0</v>
      </c>
      <c r="N24" s="68">
        <f t="shared" si="6"/>
        <v>0</v>
      </c>
      <c r="O24" s="68">
        <f t="shared" si="6"/>
        <v>0</v>
      </c>
      <c r="P24" s="68">
        <f t="shared" si="6"/>
        <v>41400</v>
      </c>
    </row>
    <row r="25" spans="1:16" ht="61.5" customHeight="1">
      <c r="A25" s="66"/>
      <c r="B25" s="73" t="s">
        <v>176</v>
      </c>
      <c r="C25" s="24" t="s">
        <v>177</v>
      </c>
      <c r="D25" s="74" t="s">
        <v>181</v>
      </c>
      <c r="E25" s="68">
        <f t="shared" si="3"/>
        <v>41400</v>
      </c>
      <c r="F25" s="68">
        <v>41400</v>
      </c>
      <c r="G25" s="68">
        <v>0</v>
      </c>
      <c r="H25" s="68">
        <v>0</v>
      </c>
      <c r="I25" s="68">
        <v>0</v>
      </c>
      <c r="J25" s="68">
        <f t="shared" si="4"/>
        <v>0</v>
      </c>
      <c r="K25" s="68">
        <v>0</v>
      </c>
      <c r="L25" s="68">
        <v>0</v>
      </c>
      <c r="M25" s="68">
        <v>0</v>
      </c>
      <c r="N25" s="68">
        <v>0</v>
      </c>
      <c r="O25" s="68">
        <v>0</v>
      </c>
      <c r="P25" s="68">
        <f t="shared" si="5"/>
        <v>41400</v>
      </c>
    </row>
    <row r="26" spans="1:16" ht="33.75" customHeight="1">
      <c r="A26" s="66"/>
      <c r="B26" s="69" t="s">
        <v>74</v>
      </c>
      <c r="C26" s="24"/>
      <c r="D26" s="70" t="s">
        <v>75</v>
      </c>
      <c r="E26" s="68">
        <f>E27</f>
        <v>18000</v>
      </c>
      <c r="F26" s="68">
        <f aca="true" t="shared" si="7" ref="F26:P26">F27</f>
        <v>18000</v>
      </c>
      <c r="G26" s="68">
        <f t="shared" si="7"/>
        <v>0</v>
      </c>
      <c r="H26" s="68">
        <f t="shared" si="7"/>
        <v>0</v>
      </c>
      <c r="I26" s="68">
        <f t="shared" si="7"/>
        <v>0</v>
      </c>
      <c r="J26" s="68">
        <f t="shared" si="7"/>
        <v>0</v>
      </c>
      <c r="K26" s="68">
        <f t="shared" si="7"/>
        <v>0</v>
      </c>
      <c r="L26" s="68">
        <f t="shared" si="7"/>
        <v>0</v>
      </c>
      <c r="M26" s="68">
        <f t="shared" si="7"/>
        <v>0</v>
      </c>
      <c r="N26" s="68">
        <f t="shared" si="7"/>
        <v>0</v>
      </c>
      <c r="O26" s="68">
        <f t="shared" si="7"/>
        <v>0</v>
      </c>
      <c r="P26" s="68">
        <f t="shared" si="7"/>
        <v>18000</v>
      </c>
    </row>
    <row r="27" spans="1:16" ht="33.75" customHeight="1">
      <c r="A27" s="66"/>
      <c r="B27" s="67" t="s">
        <v>76</v>
      </c>
      <c r="C27" s="24" t="s">
        <v>132</v>
      </c>
      <c r="D27" s="74" t="s">
        <v>77</v>
      </c>
      <c r="E27" s="68">
        <f t="shared" si="3"/>
        <v>18000</v>
      </c>
      <c r="F27" s="68">
        <v>18000</v>
      </c>
      <c r="G27" s="68">
        <v>0</v>
      </c>
      <c r="H27" s="68">
        <v>0</v>
      </c>
      <c r="I27" s="68">
        <v>0</v>
      </c>
      <c r="J27" s="68">
        <f t="shared" si="4"/>
        <v>0</v>
      </c>
      <c r="K27" s="68">
        <v>0</v>
      </c>
      <c r="L27" s="68">
        <v>0</v>
      </c>
      <c r="M27" s="68">
        <v>0</v>
      </c>
      <c r="N27" s="68">
        <v>0</v>
      </c>
      <c r="O27" s="68">
        <v>0</v>
      </c>
      <c r="P27" s="68">
        <f t="shared" si="5"/>
        <v>18000</v>
      </c>
    </row>
    <row r="28" spans="1:16" ht="33.75" customHeight="1" hidden="1">
      <c r="A28" s="66"/>
      <c r="B28" s="67" t="s">
        <v>78</v>
      </c>
      <c r="C28" s="24"/>
      <c r="D28" s="75" t="s">
        <v>79</v>
      </c>
      <c r="E28" s="68">
        <f t="shared" si="3"/>
        <v>0</v>
      </c>
      <c r="F28" s="68"/>
      <c r="G28" s="68"/>
      <c r="H28" s="68"/>
      <c r="I28" s="68"/>
      <c r="J28" s="68">
        <f t="shared" si="4"/>
        <v>0</v>
      </c>
      <c r="K28" s="68"/>
      <c r="L28" s="68"/>
      <c r="M28" s="68"/>
      <c r="N28" s="68"/>
      <c r="O28" s="68"/>
      <c r="P28" s="68">
        <f t="shared" si="5"/>
        <v>0</v>
      </c>
    </row>
    <row r="29" spans="1:16" ht="33.75" customHeight="1">
      <c r="A29" s="66"/>
      <c r="B29" s="67" t="s">
        <v>80</v>
      </c>
      <c r="C29" s="24"/>
      <c r="D29" s="75" t="s">
        <v>81</v>
      </c>
      <c r="E29" s="68">
        <f>E31+E30</f>
        <v>728173</v>
      </c>
      <c r="F29" s="68">
        <f aca="true" t="shared" si="8" ref="F29:P29">F31+F30</f>
        <v>728173</v>
      </c>
      <c r="G29" s="68">
        <f t="shared" si="8"/>
        <v>0</v>
      </c>
      <c r="H29" s="68">
        <f t="shared" si="8"/>
        <v>0</v>
      </c>
      <c r="I29" s="68">
        <f t="shared" si="8"/>
        <v>0</v>
      </c>
      <c r="J29" s="68">
        <f t="shared" si="8"/>
        <v>0</v>
      </c>
      <c r="K29" s="68">
        <f t="shared" si="8"/>
        <v>0</v>
      </c>
      <c r="L29" s="68">
        <f t="shared" si="8"/>
        <v>0</v>
      </c>
      <c r="M29" s="68">
        <f t="shared" si="8"/>
        <v>0</v>
      </c>
      <c r="N29" s="68">
        <f t="shared" si="8"/>
        <v>0</v>
      </c>
      <c r="O29" s="68">
        <f t="shared" si="8"/>
        <v>0</v>
      </c>
      <c r="P29" s="68">
        <f t="shared" si="8"/>
        <v>728173</v>
      </c>
    </row>
    <row r="30" spans="1:16" ht="36.75" customHeight="1">
      <c r="A30" s="66"/>
      <c r="B30" s="67" t="s">
        <v>78</v>
      </c>
      <c r="C30" s="24" t="s">
        <v>159</v>
      </c>
      <c r="D30" s="75" t="s">
        <v>160</v>
      </c>
      <c r="E30" s="68">
        <f t="shared" si="3"/>
        <v>727173</v>
      </c>
      <c r="F30" s="68">
        <v>727173</v>
      </c>
      <c r="G30" s="68">
        <v>0</v>
      </c>
      <c r="H30" s="68">
        <v>0</v>
      </c>
      <c r="I30" s="68">
        <v>0</v>
      </c>
      <c r="J30" s="68">
        <f>K30+N30</f>
        <v>0</v>
      </c>
      <c r="K30" s="68">
        <v>0</v>
      </c>
      <c r="L30" s="68">
        <v>0</v>
      </c>
      <c r="M30" s="68">
        <v>0</v>
      </c>
      <c r="N30" s="68">
        <v>0</v>
      </c>
      <c r="O30" s="68">
        <v>0</v>
      </c>
      <c r="P30" s="68">
        <f>E30+J30</f>
        <v>727173</v>
      </c>
    </row>
    <row r="31" spans="1:16" ht="33.75" customHeight="1">
      <c r="A31" s="66"/>
      <c r="B31" s="67" t="s">
        <v>82</v>
      </c>
      <c r="C31" s="24" t="s">
        <v>133</v>
      </c>
      <c r="D31" s="75" t="s">
        <v>83</v>
      </c>
      <c r="E31" s="68">
        <f t="shared" si="3"/>
        <v>1000</v>
      </c>
      <c r="F31" s="68">
        <v>1000</v>
      </c>
      <c r="G31" s="68">
        <v>0</v>
      </c>
      <c r="H31" s="68">
        <v>0</v>
      </c>
      <c r="I31" s="68">
        <v>0</v>
      </c>
      <c r="J31" s="68">
        <f t="shared" si="4"/>
        <v>0</v>
      </c>
      <c r="K31" s="68">
        <v>0</v>
      </c>
      <c r="L31" s="68">
        <v>0</v>
      </c>
      <c r="M31" s="68">
        <v>0</v>
      </c>
      <c r="N31" s="68">
        <v>0</v>
      </c>
      <c r="O31" s="68">
        <v>0</v>
      </c>
      <c r="P31" s="68">
        <f t="shared" si="5"/>
        <v>1000</v>
      </c>
    </row>
    <row r="32" spans="1:16" ht="39" customHeight="1">
      <c r="A32" s="66"/>
      <c r="B32" s="67" t="s">
        <v>118</v>
      </c>
      <c r="C32" s="24"/>
      <c r="D32" s="76" t="s">
        <v>119</v>
      </c>
      <c r="E32" s="68">
        <f>E33</f>
        <v>2357390</v>
      </c>
      <c r="F32" s="68">
        <f aca="true" t="shared" si="9" ref="F32:P33">F33</f>
        <v>2357390</v>
      </c>
      <c r="G32" s="68">
        <f t="shared" si="9"/>
        <v>1370010</v>
      </c>
      <c r="H32" s="68">
        <f t="shared" si="9"/>
        <v>194371</v>
      </c>
      <c r="I32" s="68">
        <f t="shared" si="9"/>
        <v>0</v>
      </c>
      <c r="J32" s="68">
        <f t="shared" si="9"/>
        <v>802875</v>
      </c>
      <c r="K32" s="68">
        <f t="shared" si="9"/>
        <v>2875</v>
      </c>
      <c r="L32" s="68">
        <f t="shared" si="9"/>
        <v>0</v>
      </c>
      <c r="M32" s="68">
        <f t="shared" si="9"/>
        <v>2875</v>
      </c>
      <c r="N32" s="68">
        <f t="shared" si="9"/>
        <v>800000</v>
      </c>
      <c r="O32" s="68">
        <f t="shared" si="9"/>
        <v>800000</v>
      </c>
      <c r="P32" s="68">
        <f t="shared" si="9"/>
        <v>3160265</v>
      </c>
    </row>
    <row r="33" spans="1:16" ht="33.75" customHeight="1">
      <c r="A33" s="66"/>
      <c r="B33" s="69" t="s">
        <v>74</v>
      </c>
      <c r="C33" s="24"/>
      <c r="D33" s="70" t="s">
        <v>75</v>
      </c>
      <c r="E33" s="68">
        <f>E34</f>
        <v>2357390</v>
      </c>
      <c r="F33" s="68">
        <f t="shared" si="9"/>
        <v>2357390</v>
      </c>
      <c r="G33" s="68">
        <f t="shared" si="9"/>
        <v>1370010</v>
      </c>
      <c r="H33" s="68">
        <f t="shared" si="9"/>
        <v>194371</v>
      </c>
      <c r="I33" s="68">
        <f t="shared" si="9"/>
        <v>0</v>
      </c>
      <c r="J33" s="68">
        <f t="shared" si="9"/>
        <v>802875</v>
      </c>
      <c r="K33" s="68">
        <f t="shared" si="9"/>
        <v>2875</v>
      </c>
      <c r="L33" s="68">
        <f t="shared" si="9"/>
        <v>0</v>
      </c>
      <c r="M33" s="68">
        <f t="shared" si="9"/>
        <v>2875</v>
      </c>
      <c r="N33" s="68">
        <f t="shared" si="9"/>
        <v>800000</v>
      </c>
      <c r="O33" s="68">
        <f t="shared" si="9"/>
        <v>800000</v>
      </c>
      <c r="P33" s="68">
        <f t="shared" si="9"/>
        <v>3160265</v>
      </c>
    </row>
    <row r="34" spans="1:16" ht="36" customHeight="1">
      <c r="A34" s="66"/>
      <c r="B34" s="67" t="s">
        <v>120</v>
      </c>
      <c r="C34" s="24" t="s">
        <v>132</v>
      </c>
      <c r="D34" s="28" t="s">
        <v>121</v>
      </c>
      <c r="E34" s="68">
        <f>F34+I34</f>
        <v>2357390</v>
      </c>
      <c r="F34" s="68">
        <f>2553300-195910</f>
        <v>2357390</v>
      </c>
      <c r="G34" s="68">
        <v>1370010</v>
      </c>
      <c r="H34" s="68">
        <v>194371</v>
      </c>
      <c r="I34" s="68">
        <v>0</v>
      </c>
      <c r="J34" s="68">
        <f>K34+N34</f>
        <v>802875</v>
      </c>
      <c r="K34" s="68">
        <v>2875</v>
      </c>
      <c r="L34" s="68">
        <v>0</v>
      </c>
      <c r="M34" s="68">
        <v>2875</v>
      </c>
      <c r="N34" s="68">
        <f>O34</f>
        <v>800000</v>
      </c>
      <c r="O34" s="68">
        <v>800000</v>
      </c>
      <c r="P34" s="68">
        <f>E34+J34</f>
        <v>3160265</v>
      </c>
    </row>
    <row r="35" spans="1:16" ht="53.25" customHeight="1">
      <c r="A35" s="66"/>
      <c r="B35" s="77" t="s">
        <v>84</v>
      </c>
      <c r="C35" s="24"/>
      <c r="D35" s="78" t="s">
        <v>85</v>
      </c>
      <c r="E35" s="68">
        <f>E36+E38</f>
        <v>109736363</v>
      </c>
      <c r="F35" s="68">
        <f aca="true" t="shared" si="10" ref="F35:P35">F36+F38</f>
        <v>109736363</v>
      </c>
      <c r="G35" s="68">
        <f t="shared" si="10"/>
        <v>3791440</v>
      </c>
      <c r="H35" s="68">
        <f t="shared" si="10"/>
        <v>280208</v>
      </c>
      <c r="I35" s="68">
        <f t="shared" si="10"/>
        <v>0</v>
      </c>
      <c r="J35" s="68">
        <f t="shared" si="10"/>
        <v>1067900</v>
      </c>
      <c r="K35" s="68">
        <f t="shared" si="10"/>
        <v>120900</v>
      </c>
      <c r="L35" s="68">
        <f t="shared" si="10"/>
        <v>82935</v>
      </c>
      <c r="M35" s="68">
        <f t="shared" si="10"/>
        <v>6123</v>
      </c>
      <c r="N35" s="68">
        <f t="shared" si="10"/>
        <v>947000</v>
      </c>
      <c r="O35" s="68">
        <f t="shared" si="10"/>
        <v>947000</v>
      </c>
      <c r="P35" s="68">
        <f t="shared" si="10"/>
        <v>110804263</v>
      </c>
    </row>
    <row r="36" spans="1:16" ht="33.75" customHeight="1">
      <c r="A36" s="66"/>
      <c r="B36" s="69" t="s">
        <v>86</v>
      </c>
      <c r="C36" s="24"/>
      <c r="D36" s="70" t="s">
        <v>87</v>
      </c>
      <c r="E36" s="68">
        <f>E37</f>
        <v>1649360</v>
      </c>
      <c r="F36" s="68">
        <f aca="true" t="shared" si="11" ref="F36:P36">F37</f>
        <v>1649360</v>
      </c>
      <c r="G36" s="68">
        <f t="shared" si="11"/>
        <v>0</v>
      </c>
      <c r="H36" s="68">
        <f t="shared" si="11"/>
        <v>0</v>
      </c>
      <c r="I36" s="68">
        <f t="shared" si="11"/>
        <v>0</v>
      </c>
      <c r="J36" s="68">
        <f t="shared" si="11"/>
        <v>0</v>
      </c>
      <c r="K36" s="68">
        <f t="shared" si="11"/>
        <v>0</v>
      </c>
      <c r="L36" s="68">
        <f t="shared" si="11"/>
        <v>0</v>
      </c>
      <c r="M36" s="68">
        <f t="shared" si="11"/>
        <v>0</v>
      </c>
      <c r="N36" s="68">
        <f t="shared" si="11"/>
        <v>0</v>
      </c>
      <c r="O36" s="68">
        <f t="shared" si="11"/>
        <v>0</v>
      </c>
      <c r="P36" s="68">
        <f t="shared" si="11"/>
        <v>1649360</v>
      </c>
    </row>
    <row r="37" spans="1:16" ht="33.75" customHeight="1">
      <c r="A37" s="66"/>
      <c r="B37" s="69" t="s">
        <v>88</v>
      </c>
      <c r="C37" s="24" t="s">
        <v>134</v>
      </c>
      <c r="D37" s="79" t="s">
        <v>89</v>
      </c>
      <c r="E37" s="68">
        <f t="shared" si="3"/>
        <v>1649360</v>
      </c>
      <c r="F37" s="68">
        <v>1649360</v>
      </c>
      <c r="G37" s="68">
        <v>0</v>
      </c>
      <c r="H37" s="68">
        <v>0</v>
      </c>
      <c r="I37" s="68">
        <v>0</v>
      </c>
      <c r="J37" s="68">
        <f t="shared" si="4"/>
        <v>0</v>
      </c>
      <c r="K37" s="68">
        <v>0</v>
      </c>
      <c r="L37" s="68">
        <v>0</v>
      </c>
      <c r="M37" s="68">
        <v>0</v>
      </c>
      <c r="N37" s="68">
        <v>0</v>
      </c>
      <c r="O37" s="68">
        <v>0</v>
      </c>
      <c r="P37" s="68">
        <f t="shared" si="5"/>
        <v>1649360</v>
      </c>
    </row>
    <row r="38" spans="1:16" ht="33.75" customHeight="1">
      <c r="A38" s="66"/>
      <c r="B38" s="71" t="s">
        <v>60</v>
      </c>
      <c r="C38" s="24"/>
      <c r="D38" s="72" t="s">
        <v>61</v>
      </c>
      <c r="E38" s="68">
        <f>E39+E40+E41+E42+E43+E44+E45+E46+E47+E48+E49+E50+E51+E52</f>
        <v>108087003</v>
      </c>
      <c r="F38" s="68">
        <f aca="true" t="shared" si="12" ref="F38:O38">F39+F40+F41+F42+F43+F44+F45+F46+F47+F48+F49+F50+F51+F52</f>
        <v>108087003</v>
      </c>
      <c r="G38" s="68">
        <f>G39+G40+G41+G42+G43+G44+G45+G46+G47+G48+G49+G50+G51+G52</f>
        <v>3791440</v>
      </c>
      <c r="H38" s="68">
        <f>H39+H40+H41+H42+H43+H44+H45+H46+H47+H48+H49+H50+H51+H52</f>
        <v>280208</v>
      </c>
      <c r="I38" s="68">
        <f>I39+I40+I41+I42+I43+I44+I45+I46+I47+I48+I49+I50+I51+I52</f>
        <v>0</v>
      </c>
      <c r="J38" s="68">
        <f t="shared" si="12"/>
        <v>1067900</v>
      </c>
      <c r="K38" s="68">
        <f t="shared" si="12"/>
        <v>120900</v>
      </c>
      <c r="L38" s="68">
        <f t="shared" si="12"/>
        <v>82935</v>
      </c>
      <c r="M38" s="68">
        <f t="shared" si="12"/>
        <v>6123</v>
      </c>
      <c r="N38" s="68">
        <f t="shared" si="12"/>
        <v>947000</v>
      </c>
      <c r="O38" s="68">
        <f t="shared" si="12"/>
        <v>947000</v>
      </c>
      <c r="P38" s="68">
        <f>P39+P40+P41+P42+P43+P44+P45+P46+P47+P48+P49+P50+P51+P52</f>
        <v>109154903</v>
      </c>
    </row>
    <row r="39" spans="1:16" ht="243" customHeight="1" hidden="1">
      <c r="A39" s="66"/>
      <c r="B39" s="80" t="s">
        <v>90</v>
      </c>
      <c r="C39" s="24" t="s">
        <v>135</v>
      </c>
      <c r="D39" s="23" t="s">
        <v>91</v>
      </c>
      <c r="E39" s="68">
        <f>F39+I39</f>
        <v>0</v>
      </c>
      <c r="F39" s="68">
        <v>0</v>
      </c>
      <c r="G39" s="68">
        <v>0</v>
      </c>
      <c r="H39" s="68">
        <v>0</v>
      </c>
      <c r="I39" s="68">
        <v>0</v>
      </c>
      <c r="J39" s="68">
        <f t="shared" si="4"/>
        <v>0</v>
      </c>
      <c r="K39" s="68">
        <v>0</v>
      </c>
      <c r="L39" s="68">
        <v>0</v>
      </c>
      <c r="M39" s="68">
        <v>0</v>
      </c>
      <c r="N39" s="68">
        <f>O39</f>
        <v>0</v>
      </c>
      <c r="O39" s="68"/>
      <c r="P39" s="68">
        <f t="shared" si="5"/>
        <v>0</v>
      </c>
    </row>
    <row r="40" spans="1:16" ht="33.75" customHeight="1">
      <c r="A40" s="66"/>
      <c r="B40" s="80" t="s">
        <v>92</v>
      </c>
      <c r="C40" s="24" t="s">
        <v>131</v>
      </c>
      <c r="D40" s="81" t="s">
        <v>190</v>
      </c>
      <c r="E40" s="68">
        <f>F40+I40</f>
        <v>749443</v>
      </c>
      <c r="F40" s="68">
        <f>1023130-182970-90717</f>
        <v>749443</v>
      </c>
      <c r="G40" s="68">
        <v>0</v>
      </c>
      <c r="H40" s="68">
        <v>0</v>
      </c>
      <c r="I40" s="68">
        <v>0</v>
      </c>
      <c r="J40" s="68">
        <f t="shared" si="4"/>
        <v>0</v>
      </c>
      <c r="K40" s="68">
        <v>0</v>
      </c>
      <c r="L40" s="68">
        <v>0</v>
      </c>
      <c r="M40" s="68">
        <v>0</v>
      </c>
      <c r="N40" s="68">
        <v>0</v>
      </c>
      <c r="O40" s="68">
        <v>0</v>
      </c>
      <c r="P40" s="68">
        <f t="shared" si="5"/>
        <v>749443</v>
      </c>
    </row>
    <row r="41" spans="1:16" ht="33.75" customHeight="1">
      <c r="A41" s="66"/>
      <c r="B41" s="80" t="s">
        <v>93</v>
      </c>
      <c r="C41" s="24" t="s">
        <v>131</v>
      </c>
      <c r="D41" s="81" t="s">
        <v>157</v>
      </c>
      <c r="E41" s="68">
        <f t="shared" si="3"/>
        <v>811320</v>
      </c>
      <c r="F41" s="68">
        <f>936120-15600-109200</f>
        <v>811320</v>
      </c>
      <c r="G41" s="68">
        <v>0</v>
      </c>
      <c r="H41" s="68">
        <v>0</v>
      </c>
      <c r="I41" s="68">
        <v>0</v>
      </c>
      <c r="J41" s="68">
        <f t="shared" si="4"/>
        <v>0</v>
      </c>
      <c r="K41" s="68">
        <v>0</v>
      </c>
      <c r="L41" s="68">
        <v>0</v>
      </c>
      <c r="M41" s="68">
        <v>0</v>
      </c>
      <c r="N41" s="68">
        <v>0</v>
      </c>
      <c r="O41" s="68">
        <v>0</v>
      </c>
      <c r="P41" s="68">
        <f t="shared" si="5"/>
        <v>811320</v>
      </c>
    </row>
    <row r="42" spans="1:16" ht="33.75" customHeight="1">
      <c r="A42" s="66"/>
      <c r="B42" s="80" t="s">
        <v>94</v>
      </c>
      <c r="C42" s="24" t="s">
        <v>131</v>
      </c>
      <c r="D42" s="81" t="s">
        <v>95</v>
      </c>
      <c r="E42" s="68">
        <f>F42+I42</f>
        <v>54332571</v>
      </c>
      <c r="F42" s="68">
        <f>57784480-1594310-1857599</f>
        <v>54332571</v>
      </c>
      <c r="G42" s="68">
        <v>0</v>
      </c>
      <c r="H42" s="68">
        <v>0</v>
      </c>
      <c r="I42" s="68">
        <v>0</v>
      </c>
      <c r="J42" s="68">
        <f t="shared" si="4"/>
        <v>0</v>
      </c>
      <c r="K42" s="68">
        <v>0</v>
      </c>
      <c r="L42" s="68">
        <v>0</v>
      </c>
      <c r="M42" s="68">
        <v>0</v>
      </c>
      <c r="N42" s="68">
        <v>0</v>
      </c>
      <c r="O42" s="68">
        <v>0</v>
      </c>
      <c r="P42" s="68">
        <f t="shared" si="5"/>
        <v>54332571</v>
      </c>
    </row>
    <row r="43" spans="1:16" ht="38.25" customHeight="1">
      <c r="A43" s="66"/>
      <c r="B43" s="80" t="s">
        <v>96</v>
      </c>
      <c r="C43" s="24" t="s">
        <v>131</v>
      </c>
      <c r="D43" s="81" t="s">
        <v>97</v>
      </c>
      <c r="E43" s="68">
        <f t="shared" si="3"/>
        <v>5707770</v>
      </c>
      <c r="F43" s="68">
        <f>5380260-181740+509250</f>
        <v>5707770</v>
      </c>
      <c r="G43" s="68">
        <v>0</v>
      </c>
      <c r="H43" s="68">
        <v>0</v>
      </c>
      <c r="I43" s="68">
        <v>0</v>
      </c>
      <c r="J43" s="68">
        <f t="shared" si="4"/>
        <v>0</v>
      </c>
      <c r="K43" s="68">
        <v>0</v>
      </c>
      <c r="L43" s="68">
        <v>0</v>
      </c>
      <c r="M43" s="68">
        <v>0</v>
      </c>
      <c r="N43" s="68">
        <v>0</v>
      </c>
      <c r="O43" s="68">
        <v>0</v>
      </c>
      <c r="P43" s="68">
        <f t="shared" si="5"/>
        <v>5707770</v>
      </c>
    </row>
    <row r="44" spans="1:16" ht="33.75" customHeight="1">
      <c r="A44" s="66"/>
      <c r="B44" s="80" t="s">
        <v>98</v>
      </c>
      <c r="C44" s="24" t="s">
        <v>131</v>
      </c>
      <c r="D44" s="81" t="s">
        <v>99</v>
      </c>
      <c r="E44" s="68">
        <f t="shared" si="3"/>
        <v>14297051</v>
      </c>
      <c r="F44" s="68">
        <f>12642620-913195+2567626</f>
        <v>14297051</v>
      </c>
      <c r="G44" s="68">
        <v>0</v>
      </c>
      <c r="H44" s="68">
        <v>0</v>
      </c>
      <c r="I44" s="68">
        <v>0</v>
      </c>
      <c r="J44" s="68">
        <f t="shared" si="4"/>
        <v>0</v>
      </c>
      <c r="K44" s="68">
        <v>0</v>
      </c>
      <c r="L44" s="68">
        <v>0</v>
      </c>
      <c r="M44" s="68">
        <v>0</v>
      </c>
      <c r="N44" s="68">
        <v>0</v>
      </c>
      <c r="O44" s="68">
        <v>0</v>
      </c>
      <c r="P44" s="68">
        <f t="shared" si="5"/>
        <v>14297051</v>
      </c>
    </row>
    <row r="45" spans="1:16" ht="33.75" customHeight="1">
      <c r="A45" s="66"/>
      <c r="B45" s="77" t="s">
        <v>100</v>
      </c>
      <c r="C45" s="24" t="s">
        <v>131</v>
      </c>
      <c r="D45" s="82" t="s">
        <v>101</v>
      </c>
      <c r="E45" s="68">
        <f t="shared" si="3"/>
        <v>334680</v>
      </c>
      <c r="F45" s="68">
        <f>981970-57130-590160</f>
        <v>334680</v>
      </c>
      <c r="G45" s="68">
        <v>0</v>
      </c>
      <c r="H45" s="68">
        <v>0</v>
      </c>
      <c r="I45" s="68">
        <v>0</v>
      </c>
      <c r="J45" s="68">
        <f t="shared" si="4"/>
        <v>0</v>
      </c>
      <c r="K45" s="68">
        <v>0</v>
      </c>
      <c r="L45" s="68">
        <v>0</v>
      </c>
      <c r="M45" s="68">
        <v>0</v>
      </c>
      <c r="N45" s="68">
        <v>0</v>
      </c>
      <c r="O45" s="68">
        <v>0</v>
      </c>
      <c r="P45" s="68">
        <f t="shared" si="5"/>
        <v>334680</v>
      </c>
    </row>
    <row r="46" spans="1:16" ht="33.75" customHeight="1">
      <c r="A46" s="66"/>
      <c r="B46" s="77" t="s">
        <v>102</v>
      </c>
      <c r="C46" s="24" t="s">
        <v>131</v>
      </c>
      <c r="D46" s="82" t="s">
        <v>103</v>
      </c>
      <c r="E46" s="68">
        <f t="shared" si="3"/>
        <v>111150</v>
      </c>
      <c r="F46" s="68">
        <f>121470-10320</f>
        <v>111150</v>
      </c>
      <c r="G46" s="68">
        <v>0</v>
      </c>
      <c r="H46" s="68">
        <v>0</v>
      </c>
      <c r="I46" s="68">
        <v>0</v>
      </c>
      <c r="J46" s="68">
        <f t="shared" si="4"/>
        <v>0</v>
      </c>
      <c r="K46" s="68">
        <v>0</v>
      </c>
      <c r="L46" s="68">
        <v>0</v>
      </c>
      <c r="M46" s="68">
        <v>0</v>
      </c>
      <c r="N46" s="68">
        <v>0</v>
      </c>
      <c r="O46" s="68">
        <v>0</v>
      </c>
      <c r="P46" s="68">
        <f t="shared" si="5"/>
        <v>111150</v>
      </c>
    </row>
    <row r="47" spans="1:16" ht="33.75" customHeight="1">
      <c r="A47" s="66"/>
      <c r="B47" s="80" t="s">
        <v>104</v>
      </c>
      <c r="C47" s="24" t="s">
        <v>131</v>
      </c>
      <c r="D47" s="81" t="s">
        <v>105</v>
      </c>
      <c r="E47" s="68">
        <f t="shared" si="3"/>
        <v>13509715</v>
      </c>
      <c r="F47" s="68">
        <f>15133400-1672455+48770</f>
        <v>13509715</v>
      </c>
      <c r="G47" s="68">
        <v>0</v>
      </c>
      <c r="H47" s="68">
        <v>0</v>
      </c>
      <c r="I47" s="68">
        <v>0</v>
      </c>
      <c r="J47" s="68">
        <f t="shared" si="4"/>
        <v>0</v>
      </c>
      <c r="K47" s="68">
        <v>0</v>
      </c>
      <c r="L47" s="68">
        <v>0</v>
      </c>
      <c r="M47" s="68">
        <v>0</v>
      </c>
      <c r="N47" s="68">
        <v>0</v>
      </c>
      <c r="O47" s="68">
        <v>0</v>
      </c>
      <c r="P47" s="68">
        <f t="shared" si="5"/>
        <v>13509715</v>
      </c>
    </row>
    <row r="48" spans="1:16" ht="33.75" customHeight="1">
      <c r="A48" s="66"/>
      <c r="B48" s="67" t="s">
        <v>62</v>
      </c>
      <c r="C48" s="24" t="s">
        <v>130</v>
      </c>
      <c r="D48" s="28" t="s">
        <v>63</v>
      </c>
      <c r="E48" s="68">
        <f t="shared" si="3"/>
        <v>272100</v>
      </c>
      <c r="F48" s="68">
        <f>154806+168494-51200</f>
        <v>272100</v>
      </c>
      <c r="G48" s="68">
        <v>0</v>
      </c>
      <c r="H48" s="68">
        <v>0</v>
      </c>
      <c r="I48" s="68">
        <v>0</v>
      </c>
      <c r="J48" s="68">
        <f t="shared" si="4"/>
        <v>0</v>
      </c>
      <c r="K48" s="68">
        <v>0</v>
      </c>
      <c r="L48" s="68">
        <v>0</v>
      </c>
      <c r="M48" s="68">
        <v>0</v>
      </c>
      <c r="N48" s="68">
        <v>0</v>
      </c>
      <c r="O48" s="68">
        <v>0</v>
      </c>
      <c r="P48" s="68">
        <f t="shared" si="5"/>
        <v>272100</v>
      </c>
    </row>
    <row r="49" spans="1:16" ht="36.75" customHeight="1">
      <c r="A49" s="66"/>
      <c r="B49" s="67" t="s">
        <v>155</v>
      </c>
      <c r="C49" s="24" t="s">
        <v>136</v>
      </c>
      <c r="D49" s="83" t="s">
        <v>156</v>
      </c>
      <c r="E49" s="68">
        <f t="shared" si="3"/>
        <v>1549980</v>
      </c>
      <c r="F49" s="68">
        <f>1463920+86060</f>
        <v>1549980</v>
      </c>
      <c r="G49" s="68">
        <v>0</v>
      </c>
      <c r="H49" s="68">
        <v>0</v>
      </c>
      <c r="I49" s="68">
        <v>0</v>
      </c>
      <c r="J49" s="68">
        <f t="shared" si="4"/>
        <v>0</v>
      </c>
      <c r="K49" s="68">
        <v>0</v>
      </c>
      <c r="L49" s="68">
        <v>0</v>
      </c>
      <c r="M49" s="68">
        <v>0</v>
      </c>
      <c r="N49" s="68">
        <v>0</v>
      </c>
      <c r="O49" s="68">
        <v>0</v>
      </c>
      <c r="P49" s="68">
        <f t="shared" si="5"/>
        <v>1549980</v>
      </c>
    </row>
    <row r="50" spans="1:16" ht="36" customHeight="1">
      <c r="A50" s="66"/>
      <c r="B50" s="80" t="s">
        <v>106</v>
      </c>
      <c r="C50" s="24" t="s">
        <v>137</v>
      </c>
      <c r="D50" s="28" t="s">
        <v>107</v>
      </c>
      <c r="E50" s="68">
        <f t="shared" si="3"/>
        <v>5252903</v>
      </c>
      <c r="F50" s="68">
        <f>5716250-539480+76133</f>
        <v>5252903</v>
      </c>
      <c r="G50" s="68">
        <v>3791440</v>
      </c>
      <c r="H50" s="68">
        <v>280208</v>
      </c>
      <c r="I50" s="68">
        <v>0</v>
      </c>
      <c r="J50" s="68">
        <f t="shared" si="4"/>
        <v>1067900</v>
      </c>
      <c r="K50" s="68">
        <v>120900</v>
      </c>
      <c r="L50" s="68">
        <v>82935</v>
      </c>
      <c r="M50" s="68">
        <v>6123</v>
      </c>
      <c r="N50" s="68">
        <f>O50</f>
        <v>947000</v>
      </c>
      <c r="O50" s="68">
        <v>947000</v>
      </c>
      <c r="P50" s="68">
        <f t="shared" si="5"/>
        <v>6320803</v>
      </c>
    </row>
    <row r="51" spans="1:16" ht="89.25" customHeight="1">
      <c r="A51" s="66"/>
      <c r="B51" s="80" t="s">
        <v>108</v>
      </c>
      <c r="C51" s="24" t="s">
        <v>136</v>
      </c>
      <c r="D51" s="23" t="s">
        <v>109</v>
      </c>
      <c r="E51" s="68">
        <f t="shared" si="3"/>
        <v>198800</v>
      </c>
      <c r="F51" s="68">
        <v>198800</v>
      </c>
      <c r="G51" s="68">
        <v>0</v>
      </c>
      <c r="H51" s="68">
        <v>0</v>
      </c>
      <c r="I51" s="68">
        <v>0</v>
      </c>
      <c r="J51" s="68">
        <f t="shared" si="4"/>
        <v>0</v>
      </c>
      <c r="K51" s="68">
        <v>0</v>
      </c>
      <c r="L51" s="68">
        <v>0</v>
      </c>
      <c r="M51" s="68">
        <v>0</v>
      </c>
      <c r="N51" s="68">
        <v>0</v>
      </c>
      <c r="O51" s="68">
        <v>0</v>
      </c>
      <c r="P51" s="68">
        <f t="shared" si="5"/>
        <v>198800</v>
      </c>
    </row>
    <row r="52" spans="1:16" ht="33.75" customHeight="1">
      <c r="A52" s="66"/>
      <c r="B52" s="67" t="s">
        <v>110</v>
      </c>
      <c r="C52" s="24" t="s">
        <v>136</v>
      </c>
      <c r="D52" s="28" t="s">
        <v>111</v>
      </c>
      <c r="E52" s="68">
        <f t="shared" si="3"/>
        <v>10959520</v>
      </c>
      <c r="F52" s="68">
        <f>10546630+412890</f>
        <v>10959520</v>
      </c>
      <c r="G52" s="68">
        <v>0</v>
      </c>
      <c r="H52" s="68">
        <v>0</v>
      </c>
      <c r="I52" s="68">
        <v>0</v>
      </c>
      <c r="J52" s="68">
        <f t="shared" si="4"/>
        <v>0</v>
      </c>
      <c r="K52" s="68">
        <v>0</v>
      </c>
      <c r="L52" s="68">
        <v>0</v>
      </c>
      <c r="M52" s="68">
        <v>0</v>
      </c>
      <c r="N52" s="68">
        <v>0</v>
      </c>
      <c r="O52" s="68">
        <v>0</v>
      </c>
      <c r="P52" s="68">
        <f t="shared" si="5"/>
        <v>10959520</v>
      </c>
    </row>
    <row r="53" spans="1:16" ht="33.75" customHeight="1" hidden="1">
      <c r="A53" s="66"/>
      <c r="B53" s="67" t="s">
        <v>112</v>
      </c>
      <c r="C53" s="24"/>
      <c r="D53" s="75" t="s">
        <v>113</v>
      </c>
      <c r="E53" s="68">
        <f t="shared" si="3"/>
        <v>0</v>
      </c>
      <c r="F53" s="68"/>
      <c r="G53" s="68"/>
      <c r="H53" s="68"/>
      <c r="I53" s="68"/>
      <c r="J53" s="68">
        <f t="shared" si="4"/>
        <v>0</v>
      </c>
      <c r="K53" s="68"/>
      <c r="L53" s="68"/>
      <c r="M53" s="68"/>
      <c r="N53" s="68"/>
      <c r="O53" s="68"/>
      <c r="P53" s="68">
        <f t="shared" si="5"/>
        <v>0</v>
      </c>
    </row>
    <row r="54" spans="1:16" ht="33.75" customHeight="1" hidden="1">
      <c r="A54" s="66"/>
      <c r="B54" s="67" t="s">
        <v>114</v>
      </c>
      <c r="C54" s="24"/>
      <c r="D54" s="75" t="s">
        <v>115</v>
      </c>
      <c r="E54" s="68">
        <f t="shared" si="3"/>
        <v>0</v>
      </c>
      <c r="F54" s="68"/>
      <c r="G54" s="68"/>
      <c r="H54" s="68"/>
      <c r="I54" s="68"/>
      <c r="J54" s="68">
        <f t="shared" si="4"/>
        <v>0</v>
      </c>
      <c r="K54" s="68"/>
      <c r="L54" s="68"/>
      <c r="M54" s="68"/>
      <c r="N54" s="68"/>
      <c r="O54" s="68"/>
      <c r="P54" s="68">
        <f t="shared" si="5"/>
        <v>0</v>
      </c>
    </row>
    <row r="55" spans="1:16" ht="33.75" customHeight="1">
      <c r="A55" s="66"/>
      <c r="B55" s="84"/>
      <c r="C55" s="24"/>
      <c r="D55" s="85" t="s">
        <v>122</v>
      </c>
      <c r="E55" s="68">
        <f aca="true" t="shared" si="13" ref="E55:P55">E14+E35+E32</f>
        <v>127123190</v>
      </c>
      <c r="F55" s="68">
        <f t="shared" si="13"/>
        <v>127123190</v>
      </c>
      <c r="G55" s="68">
        <f t="shared" si="13"/>
        <v>14183004</v>
      </c>
      <c r="H55" s="68">
        <f t="shared" si="13"/>
        <v>1103629</v>
      </c>
      <c r="I55" s="68">
        <f t="shared" si="13"/>
        <v>0</v>
      </c>
      <c r="J55" s="68">
        <f t="shared" si="13"/>
        <v>5892727</v>
      </c>
      <c r="K55" s="68">
        <f t="shared" si="13"/>
        <v>123780</v>
      </c>
      <c r="L55" s="68">
        <f t="shared" si="13"/>
        <v>82935</v>
      </c>
      <c r="M55" s="68">
        <f t="shared" si="13"/>
        <v>8998</v>
      </c>
      <c r="N55" s="68">
        <f t="shared" si="13"/>
        <v>5768947</v>
      </c>
      <c r="O55" s="68">
        <f t="shared" si="13"/>
        <v>5768947</v>
      </c>
      <c r="P55" s="68">
        <f t="shared" si="13"/>
        <v>133015917</v>
      </c>
    </row>
    <row r="56" spans="5:16" ht="18">
      <c r="E56" s="86"/>
      <c r="F56" s="86"/>
      <c r="G56" s="86"/>
      <c r="H56" s="86"/>
      <c r="I56" s="86"/>
      <c r="J56" s="86"/>
      <c r="K56" s="86"/>
      <c r="L56" s="86"/>
      <c r="M56" s="86"/>
      <c r="N56" s="86"/>
      <c r="O56" s="86"/>
      <c r="P56" s="86"/>
    </row>
    <row r="57" spans="5:16" ht="18">
      <c r="E57" s="86"/>
      <c r="F57" s="87"/>
      <c r="G57" s="86"/>
      <c r="H57" s="86"/>
      <c r="I57" s="86"/>
      <c r="J57" s="86"/>
      <c r="K57" s="86"/>
      <c r="L57" s="86"/>
      <c r="M57" s="86"/>
      <c r="N57" s="86"/>
      <c r="O57" s="86"/>
      <c r="P57" s="86"/>
    </row>
  </sheetData>
  <sheetProtection/>
  <mergeCells count="20">
    <mergeCell ref="N3:P3"/>
    <mergeCell ref="N4:P4"/>
    <mergeCell ref="N1:P1"/>
    <mergeCell ref="A7:P7"/>
    <mergeCell ref="A10:A12"/>
    <mergeCell ref="B10:B12"/>
    <mergeCell ref="C10:C12"/>
    <mergeCell ref="N2:Q2"/>
    <mergeCell ref="E11:E12"/>
    <mergeCell ref="I11:I12"/>
    <mergeCell ref="D10:D12"/>
    <mergeCell ref="E10:I10"/>
    <mergeCell ref="J10:O10"/>
    <mergeCell ref="P10:P12"/>
    <mergeCell ref="F11:F12"/>
    <mergeCell ref="G11:H11"/>
    <mergeCell ref="J11:J12"/>
    <mergeCell ref="K11:K12"/>
    <mergeCell ref="L11:M11"/>
    <mergeCell ref="N11:N12"/>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36"/>
  <sheetViews>
    <sheetView view="pageBreakPreview" zoomScale="60" zoomScaleNormal="75" zoomScalePageLayoutView="0" workbookViewId="0" topLeftCell="A1">
      <selection activeCell="G5" sqref="G5"/>
    </sheetView>
  </sheetViews>
  <sheetFormatPr defaultColWidth="9.125" defaultRowHeight="12.75"/>
  <cols>
    <col min="1" max="1" width="17.375" style="4" customWidth="1"/>
    <col min="2" max="2" width="17.625" style="4" customWidth="1"/>
    <col min="3" max="3" width="20.00390625" style="4" customWidth="1"/>
    <col min="4" max="4" width="68.625" style="4" customWidth="1"/>
    <col min="5" max="5" width="84.50390625" style="4" customWidth="1"/>
    <col min="6" max="6" width="18.50390625" style="4" customWidth="1"/>
    <col min="7" max="7" width="17.00390625" style="4" customWidth="1"/>
    <col min="8" max="8" width="21.50390625" style="4" customWidth="1"/>
    <col min="9" max="16384" width="9.125" style="4" customWidth="1"/>
  </cols>
  <sheetData>
    <row r="1" s="37" customFormat="1" ht="25.5" customHeight="1">
      <c r="G1" s="51" t="s">
        <v>175</v>
      </c>
    </row>
    <row r="2" spans="7:9" s="37" customFormat="1" ht="25.5" customHeight="1">
      <c r="G2" s="145" t="s">
        <v>33</v>
      </c>
      <c r="H2" s="145"/>
      <c r="I2" s="145"/>
    </row>
    <row r="3" spans="7:8" s="37" customFormat="1" ht="25.5" customHeight="1">
      <c r="G3" s="51" t="s">
        <v>189</v>
      </c>
      <c r="H3" s="51"/>
    </row>
    <row r="4" spans="7:8" s="37" customFormat="1" ht="25.5" customHeight="1">
      <c r="G4" s="52" t="s">
        <v>201</v>
      </c>
      <c r="H4" s="52"/>
    </row>
    <row r="5" spans="7:8" ht="18">
      <c r="G5" s="50"/>
      <c r="H5" s="50"/>
    </row>
    <row r="6" spans="1:8" s="99" customFormat="1" ht="24.75" customHeight="1">
      <c r="A6" s="143" t="s">
        <v>146</v>
      </c>
      <c r="B6" s="144"/>
      <c r="C6" s="144"/>
      <c r="D6" s="144"/>
      <c r="E6" s="144"/>
      <c r="F6" s="144"/>
      <c r="G6" s="144"/>
      <c r="H6" s="144"/>
    </row>
    <row r="7" spans="1:8" s="99" customFormat="1" ht="27" customHeight="1">
      <c r="A7" s="142" t="s">
        <v>182</v>
      </c>
      <c r="B7" s="142"/>
      <c r="C7" s="142"/>
      <c r="D7" s="142"/>
      <c r="E7" s="142"/>
      <c r="F7" s="142"/>
      <c r="G7" s="142"/>
      <c r="H7" s="142"/>
    </row>
    <row r="8" spans="1:8" s="99" customFormat="1" ht="18" customHeight="1">
      <c r="A8" s="92"/>
      <c r="B8" s="100"/>
      <c r="C8" s="100"/>
      <c r="D8" s="100"/>
      <c r="E8" s="101"/>
      <c r="F8" s="101"/>
      <c r="G8" s="93"/>
      <c r="H8" s="102" t="s">
        <v>36</v>
      </c>
    </row>
    <row r="9" spans="1:8" s="115" customFormat="1" ht="88.5" customHeight="1">
      <c r="A9" s="94" t="s">
        <v>125</v>
      </c>
      <c r="B9" s="94" t="s">
        <v>123</v>
      </c>
      <c r="C9" s="94" t="s">
        <v>124</v>
      </c>
      <c r="D9" s="95" t="s">
        <v>196</v>
      </c>
      <c r="E9" s="96" t="s">
        <v>144</v>
      </c>
      <c r="F9" s="60" t="s">
        <v>2</v>
      </c>
      <c r="G9" s="96" t="s">
        <v>3</v>
      </c>
      <c r="H9" s="96" t="s">
        <v>145</v>
      </c>
    </row>
    <row r="10" spans="1:8" ht="45" customHeight="1">
      <c r="A10" s="66"/>
      <c r="B10" s="67" t="s">
        <v>54</v>
      </c>
      <c r="C10" s="104"/>
      <c r="D10" s="58" t="s">
        <v>55</v>
      </c>
      <c r="E10" s="103" t="s">
        <v>183</v>
      </c>
      <c r="F10" s="105">
        <f>F11+F12</f>
        <v>479340</v>
      </c>
      <c r="G10" s="105">
        <f>G11+G12</f>
        <v>0</v>
      </c>
      <c r="H10" s="105">
        <f>H11+H12</f>
        <v>479340</v>
      </c>
    </row>
    <row r="11" spans="1:8" ht="25.5" customHeight="1">
      <c r="A11" s="66"/>
      <c r="B11" s="67" t="s">
        <v>62</v>
      </c>
      <c r="C11" s="104">
        <v>1090</v>
      </c>
      <c r="D11" s="58" t="s">
        <v>63</v>
      </c>
      <c r="E11" s="66"/>
      <c r="F11" s="105">
        <f>439494-198494+151200</f>
        <v>392200</v>
      </c>
      <c r="G11" s="105">
        <v>0</v>
      </c>
      <c r="H11" s="105">
        <f aca="true" t="shared" si="0" ref="H11:H36">F11+G11</f>
        <v>392200</v>
      </c>
    </row>
    <row r="12" spans="1:8" ht="25.5" customHeight="1">
      <c r="A12" s="66"/>
      <c r="B12" s="67" t="s">
        <v>178</v>
      </c>
      <c r="C12" s="24" t="s">
        <v>179</v>
      </c>
      <c r="D12" s="28" t="s">
        <v>180</v>
      </c>
      <c r="E12" s="66"/>
      <c r="F12" s="105">
        <f>97350-10210</f>
        <v>87140</v>
      </c>
      <c r="G12" s="105">
        <v>0</v>
      </c>
      <c r="H12" s="105">
        <f t="shared" si="0"/>
        <v>87140</v>
      </c>
    </row>
    <row r="13" spans="1:8" ht="39.75" customHeight="1">
      <c r="A13" s="66"/>
      <c r="B13" s="77" t="s">
        <v>84</v>
      </c>
      <c r="C13" s="104"/>
      <c r="D13" s="106" t="s">
        <v>85</v>
      </c>
      <c r="E13" s="103" t="s">
        <v>184</v>
      </c>
      <c r="F13" s="105">
        <f>F14</f>
        <v>272100</v>
      </c>
      <c r="G13" s="105">
        <f>G14</f>
        <v>0</v>
      </c>
      <c r="H13" s="105">
        <f t="shared" si="0"/>
        <v>272100</v>
      </c>
    </row>
    <row r="14" spans="1:8" ht="27" customHeight="1">
      <c r="A14" s="66"/>
      <c r="B14" s="67" t="s">
        <v>62</v>
      </c>
      <c r="C14" s="104">
        <v>1090</v>
      </c>
      <c r="D14" s="58" t="s">
        <v>63</v>
      </c>
      <c r="E14" s="66"/>
      <c r="F14" s="105">
        <f>154806+168494-51200</f>
        <v>272100</v>
      </c>
      <c r="G14" s="105">
        <v>0</v>
      </c>
      <c r="H14" s="105">
        <f t="shared" si="0"/>
        <v>272100</v>
      </c>
    </row>
    <row r="15" spans="1:8" ht="46.5" customHeight="1">
      <c r="A15" s="66"/>
      <c r="B15" s="67" t="s">
        <v>54</v>
      </c>
      <c r="C15" s="104"/>
      <c r="D15" s="58" t="s">
        <v>55</v>
      </c>
      <c r="E15" s="107" t="s">
        <v>193</v>
      </c>
      <c r="F15" s="105">
        <f>F16</f>
        <v>42300</v>
      </c>
      <c r="G15" s="105">
        <f>G16</f>
        <v>0</v>
      </c>
      <c r="H15" s="105">
        <f t="shared" si="0"/>
        <v>42300</v>
      </c>
    </row>
    <row r="16" spans="1:8" ht="24.75" customHeight="1">
      <c r="A16" s="66"/>
      <c r="B16" s="67" t="s">
        <v>64</v>
      </c>
      <c r="C16" s="104">
        <v>1040</v>
      </c>
      <c r="D16" s="58" t="s">
        <v>65</v>
      </c>
      <c r="E16" s="66"/>
      <c r="F16" s="105">
        <f>12300+30000</f>
        <v>42300</v>
      </c>
      <c r="G16" s="105">
        <v>0</v>
      </c>
      <c r="H16" s="105">
        <f t="shared" si="0"/>
        <v>42300</v>
      </c>
    </row>
    <row r="17" spans="1:8" ht="42" customHeight="1">
      <c r="A17" s="66"/>
      <c r="B17" s="67" t="s">
        <v>54</v>
      </c>
      <c r="C17" s="104"/>
      <c r="D17" s="58" t="s">
        <v>55</v>
      </c>
      <c r="E17" s="103" t="s">
        <v>185</v>
      </c>
      <c r="F17" s="105">
        <f>F18+F19+F20+F21</f>
        <v>23700</v>
      </c>
      <c r="G17" s="105">
        <f>G18+G19+G20+G21</f>
        <v>0</v>
      </c>
      <c r="H17" s="105">
        <f t="shared" si="0"/>
        <v>23700</v>
      </c>
    </row>
    <row r="18" spans="1:8" ht="24" customHeight="1">
      <c r="A18" s="66"/>
      <c r="B18" s="67" t="s">
        <v>64</v>
      </c>
      <c r="C18" s="104">
        <v>1040</v>
      </c>
      <c r="D18" s="58" t="s">
        <v>65</v>
      </c>
      <c r="E18" s="66"/>
      <c r="F18" s="105">
        <f>10000+6000</f>
        <v>16000</v>
      </c>
      <c r="G18" s="105">
        <v>0</v>
      </c>
      <c r="H18" s="105">
        <f t="shared" si="0"/>
        <v>16000</v>
      </c>
    </row>
    <row r="19" spans="1:8" ht="34.5" customHeight="1">
      <c r="A19" s="66"/>
      <c r="B19" s="67" t="s">
        <v>66</v>
      </c>
      <c r="C19" s="104">
        <v>1040</v>
      </c>
      <c r="D19" s="58" t="s">
        <v>67</v>
      </c>
      <c r="E19" s="66"/>
      <c r="F19" s="105">
        <v>2500</v>
      </c>
      <c r="G19" s="105">
        <v>0</v>
      </c>
      <c r="H19" s="105">
        <f t="shared" si="0"/>
        <v>2500</v>
      </c>
    </row>
    <row r="20" spans="1:8" ht="56.25" customHeight="1">
      <c r="A20" s="66"/>
      <c r="B20" s="67" t="s">
        <v>68</v>
      </c>
      <c r="C20" s="104">
        <v>1040</v>
      </c>
      <c r="D20" s="58" t="s">
        <v>69</v>
      </c>
      <c r="F20" s="105">
        <v>200</v>
      </c>
      <c r="G20" s="105">
        <v>0</v>
      </c>
      <c r="H20" s="105">
        <f t="shared" si="0"/>
        <v>200</v>
      </c>
    </row>
    <row r="21" spans="1:8" ht="42.75" customHeight="1">
      <c r="A21" s="66"/>
      <c r="B21" s="67" t="s">
        <v>70</v>
      </c>
      <c r="C21" s="104">
        <v>1040</v>
      </c>
      <c r="D21" s="58" t="s">
        <v>71</v>
      </c>
      <c r="E21" s="66"/>
      <c r="F21" s="105">
        <v>5000</v>
      </c>
      <c r="G21" s="105">
        <v>0</v>
      </c>
      <c r="H21" s="105">
        <f t="shared" si="0"/>
        <v>5000</v>
      </c>
    </row>
    <row r="22" spans="1:8" ht="57.75" customHeight="1">
      <c r="A22" s="66"/>
      <c r="B22" s="67" t="s">
        <v>54</v>
      </c>
      <c r="C22" s="24"/>
      <c r="D22" s="58" t="s">
        <v>55</v>
      </c>
      <c r="E22" s="103" t="s">
        <v>186</v>
      </c>
      <c r="F22" s="105">
        <f>F23</f>
        <v>41400</v>
      </c>
      <c r="G22" s="105">
        <f>G23</f>
        <v>0</v>
      </c>
      <c r="H22" s="105">
        <f>F22+G22</f>
        <v>41400</v>
      </c>
    </row>
    <row r="23" spans="1:8" ht="52.5" customHeight="1">
      <c r="A23" s="66"/>
      <c r="B23" s="73" t="s">
        <v>176</v>
      </c>
      <c r="C23" s="24" t="s">
        <v>177</v>
      </c>
      <c r="D23" s="74" t="s">
        <v>181</v>
      </c>
      <c r="E23" s="103"/>
      <c r="F23" s="105">
        <v>41400</v>
      </c>
      <c r="G23" s="105">
        <v>0</v>
      </c>
      <c r="H23" s="105">
        <f t="shared" si="0"/>
        <v>41400</v>
      </c>
    </row>
    <row r="24" spans="1:8" ht="45.75" customHeight="1">
      <c r="A24" s="66"/>
      <c r="B24" s="67" t="s">
        <v>54</v>
      </c>
      <c r="C24" s="24"/>
      <c r="D24" s="58" t="s">
        <v>55</v>
      </c>
      <c r="E24" s="103" t="s">
        <v>187</v>
      </c>
      <c r="F24" s="105">
        <f>F25</f>
        <v>18000</v>
      </c>
      <c r="G24" s="105">
        <f>G25</f>
        <v>0</v>
      </c>
      <c r="H24" s="105">
        <f t="shared" si="0"/>
        <v>18000</v>
      </c>
    </row>
    <row r="25" spans="1:8" ht="27" customHeight="1">
      <c r="A25" s="66"/>
      <c r="B25" s="67" t="s">
        <v>76</v>
      </c>
      <c r="C25" s="24" t="s">
        <v>132</v>
      </c>
      <c r="D25" s="108" t="s">
        <v>77</v>
      </c>
      <c r="E25" s="58"/>
      <c r="F25" s="105">
        <v>18000</v>
      </c>
      <c r="G25" s="105">
        <v>0</v>
      </c>
      <c r="H25" s="105">
        <f t="shared" si="0"/>
        <v>18000</v>
      </c>
    </row>
    <row r="26" spans="1:8" ht="51" customHeight="1">
      <c r="A26" s="66"/>
      <c r="B26" s="67" t="s">
        <v>54</v>
      </c>
      <c r="C26" s="24"/>
      <c r="D26" s="58" t="s">
        <v>55</v>
      </c>
      <c r="E26" s="109" t="s">
        <v>188</v>
      </c>
      <c r="F26" s="105">
        <f>F27</f>
        <v>1000</v>
      </c>
      <c r="G26" s="105">
        <f>G27</f>
        <v>0</v>
      </c>
      <c r="H26" s="105">
        <f t="shared" si="0"/>
        <v>1000</v>
      </c>
    </row>
    <row r="27" spans="1:8" ht="23.25" customHeight="1">
      <c r="A27" s="66"/>
      <c r="B27" s="67" t="s">
        <v>82</v>
      </c>
      <c r="C27" s="24" t="s">
        <v>133</v>
      </c>
      <c r="D27" s="25" t="s">
        <v>83</v>
      </c>
      <c r="F27" s="105">
        <v>1000</v>
      </c>
      <c r="G27" s="105">
        <v>0</v>
      </c>
      <c r="H27" s="105">
        <f t="shared" si="0"/>
        <v>1000</v>
      </c>
    </row>
    <row r="28" spans="1:8" ht="18" hidden="1">
      <c r="A28" s="66"/>
      <c r="B28" s="67" t="s">
        <v>54</v>
      </c>
      <c r="C28" s="104"/>
      <c r="D28" s="58" t="s">
        <v>55</v>
      </c>
      <c r="E28" s="66"/>
      <c r="F28" s="105"/>
      <c r="G28" s="105"/>
      <c r="H28" s="105">
        <f t="shared" si="0"/>
        <v>0</v>
      </c>
    </row>
    <row r="29" spans="1:8" ht="36" hidden="1">
      <c r="A29" s="66"/>
      <c r="B29" s="67" t="s">
        <v>58</v>
      </c>
      <c r="C29" s="104"/>
      <c r="D29" s="25" t="s">
        <v>59</v>
      </c>
      <c r="E29" s="103" t="s">
        <v>148</v>
      </c>
      <c r="F29" s="105"/>
      <c r="G29" s="105"/>
      <c r="H29" s="105">
        <f t="shared" si="0"/>
        <v>0</v>
      </c>
    </row>
    <row r="30" spans="1:8" ht="51.75" customHeight="1" hidden="1">
      <c r="A30" s="66"/>
      <c r="B30" s="77" t="s">
        <v>84</v>
      </c>
      <c r="C30" s="104"/>
      <c r="D30" s="110" t="s">
        <v>85</v>
      </c>
      <c r="E30" s="111" t="s">
        <v>149</v>
      </c>
      <c r="F30" s="105">
        <f>F31</f>
        <v>0</v>
      </c>
      <c r="G30" s="105">
        <f>G31</f>
        <v>0</v>
      </c>
      <c r="H30" s="105">
        <f t="shared" si="0"/>
        <v>0</v>
      </c>
    </row>
    <row r="31" spans="1:8" ht="250.5" customHeight="1" hidden="1">
      <c r="A31" s="66"/>
      <c r="B31" s="80" t="s">
        <v>90</v>
      </c>
      <c r="C31" s="104">
        <v>1030</v>
      </c>
      <c r="D31" s="112" t="s">
        <v>91</v>
      </c>
      <c r="F31" s="105"/>
      <c r="G31" s="105"/>
      <c r="H31" s="105">
        <f t="shared" si="0"/>
        <v>0</v>
      </c>
    </row>
    <row r="32" spans="1:8" ht="36" hidden="1">
      <c r="A32" s="66"/>
      <c r="B32" s="67" t="s">
        <v>106</v>
      </c>
      <c r="C32" s="66"/>
      <c r="D32" s="25" t="s">
        <v>107</v>
      </c>
      <c r="E32" s="66"/>
      <c r="F32" s="105"/>
      <c r="G32" s="105"/>
      <c r="H32" s="105">
        <f t="shared" si="0"/>
        <v>0</v>
      </c>
    </row>
    <row r="33" spans="1:8" ht="18" hidden="1">
      <c r="A33" s="66"/>
      <c r="B33" s="67" t="s">
        <v>116</v>
      </c>
      <c r="C33" s="66"/>
      <c r="D33" s="25" t="s">
        <v>117</v>
      </c>
      <c r="E33" s="66"/>
      <c r="F33" s="105"/>
      <c r="G33" s="105"/>
      <c r="H33" s="105">
        <f t="shared" si="0"/>
        <v>0</v>
      </c>
    </row>
    <row r="34" spans="1:8" ht="36" hidden="1">
      <c r="A34" s="66"/>
      <c r="B34" s="67" t="s">
        <v>118</v>
      </c>
      <c r="C34" s="66"/>
      <c r="D34" s="113" t="s">
        <v>119</v>
      </c>
      <c r="E34" s="66"/>
      <c r="F34" s="105"/>
      <c r="G34" s="105"/>
      <c r="H34" s="105">
        <f t="shared" si="0"/>
        <v>0</v>
      </c>
    </row>
    <row r="35" spans="1:8" ht="36" hidden="1">
      <c r="A35" s="66"/>
      <c r="B35" s="67" t="s">
        <v>120</v>
      </c>
      <c r="C35" s="66"/>
      <c r="D35" s="25" t="s">
        <v>121</v>
      </c>
      <c r="E35" s="66"/>
      <c r="F35" s="105"/>
      <c r="G35" s="105"/>
      <c r="H35" s="105">
        <f t="shared" si="0"/>
        <v>0</v>
      </c>
    </row>
    <row r="36" spans="1:8" ht="27" customHeight="1">
      <c r="A36" s="66"/>
      <c r="B36" s="66"/>
      <c r="C36" s="66"/>
      <c r="D36" s="114" t="s">
        <v>147</v>
      </c>
      <c r="E36" s="66"/>
      <c r="F36" s="105">
        <f>F10+F13+F15+F17+F22+F24+F26</f>
        <v>877840</v>
      </c>
      <c r="G36" s="105">
        <f>G10+G13+G15+G22+G24+G26+G30</f>
        <v>0</v>
      </c>
      <c r="H36" s="105">
        <f t="shared" si="0"/>
        <v>877840</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dimension ref="A1:I17"/>
  <sheetViews>
    <sheetView tabSelected="1" zoomScale="51" zoomScaleNormal="51" zoomScalePageLayoutView="0" workbookViewId="0" topLeftCell="A1">
      <selection activeCell="Q10" sqref="Q10"/>
    </sheetView>
  </sheetViews>
  <sheetFormatPr defaultColWidth="9.125" defaultRowHeight="12.75"/>
  <cols>
    <col min="1" max="1" width="17.375" style="4" customWidth="1"/>
    <col min="2" max="2" width="19.125" style="4" customWidth="1"/>
    <col min="3" max="3" width="18.50390625" style="4" customWidth="1"/>
    <col min="4" max="4" width="88.50390625" style="4" customWidth="1"/>
    <col min="5" max="5" width="26.125" style="4" customWidth="1"/>
    <col min="6" max="6" width="17.50390625" style="4" customWidth="1"/>
    <col min="7" max="7" width="16.00390625" style="4" customWidth="1"/>
    <col min="8" max="8" width="18.50390625" style="4" customWidth="1"/>
    <col min="9" max="9" width="20.00390625" style="4" customWidth="1"/>
    <col min="10" max="16384" width="9.125" style="4" customWidth="1"/>
  </cols>
  <sheetData>
    <row r="1" spans="6:9" s="37" customFormat="1" ht="25.5" customHeight="1">
      <c r="F1" s="51"/>
      <c r="G1" s="148" t="s">
        <v>197</v>
      </c>
      <c r="H1" s="148"/>
      <c r="I1" s="148"/>
    </row>
    <row r="2" spans="7:9" s="37" customFormat="1" ht="25.5" customHeight="1">
      <c r="G2" s="145" t="s">
        <v>33</v>
      </c>
      <c r="H2" s="145"/>
      <c r="I2" s="145"/>
    </row>
    <row r="3" spans="7:9" s="37" customFormat="1" ht="25.5" customHeight="1">
      <c r="G3" s="118" t="s">
        <v>189</v>
      </c>
      <c r="H3" s="118"/>
      <c r="I3" s="118"/>
    </row>
    <row r="4" spans="6:9" s="37" customFormat="1" ht="25.5" customHeight="1">
      <c r="F4" s="52"/>
      <c r="G4" s="147" t="s">
        <v>199</v>
      </c>
      <c r="H4" s="147"/>
      <c r="I4" s="147"/>
    </row>
    <row r="5" ht="32.25" customHeight="1"/>
    <row r="6" spans="1:9" s="119" customFormat="1" ht="40.5" customHeight="1">
      <c r="A6" s="146" t="s">
        <v>192</v>
      </c>
      <c r="B6" s="146"/>
      <c r="C6" s="146"/>
      <c r="D6" s="146"/>
      <c r="E6" s="146"/>
      <c r="F6" s="146"/>
      <c r="G6" s="146"/>
      <c r="H6" s="146"/>
      <c r="I6" s="146"/>
    </row>
    <row r="7" spans="1:9" s="119" customFormat="1" ht="35.25" customHeight="1">
      <c r="A7" s="146" t="s">
        <v>191</v>
      </c>
      <c r="B7" s="146"/>
      <c r="C7" s="146"/>
      <c r="D7" s="146"/>
      <c r="E7" s="146"/>
      <c r="F7" s="146"/>
      <c r="G7" s="146"/>
      <c r="H7" s="146"/>
      <c r="I7" s="146"/>
    </row>
    <row r="8" spans="1:9" s="99" customFormat="1" ht="24.75" customHeight="1">
      <c r="A8" s="92"/>
      <c r="B8" s="100"/>
      <c r="C8" s="100"/>
      <c r="D8" s="100"/>
      <c r="E8" s="101"/>
      <c r="F8" s="101"/>
      <c r="G8" s="93"/>
      <c r="H8" s="101"/>
      <c r="I8" s="102" t="s">
        <v>36</v>
      </c>
    </row>
    <row r="9" spans="1:9" s="97" customFormat="1" ht="114.75" customHeight="1">
      <c r="A9" s="91" t="s">
        <v>125</v>
      </c>
      <c r="B9" s="91" t="s">
        <v>123</v>
      </c>
      <c r="C9" s="91" t="s">
        <v>124</v>
      </c>
      <c r="D9" s="91" t="s">
        <v>128</v>
      </c>
      <c r="E9" s="98" t="s">
        <v>138</v>
      </c>
      <c r="F9" s="98" t="s">
        <v>139</v>
      </c>
      <c r="G9" s="98" t="s">
        <v>140</v>
      </c>
      <c r="H9" s="98" t="s">
        <v>141</v>
      </c>
      <c r="I9" s="98" t="s">
        <v>142</v>
      </c>
    </row>
    <row r="10" spans="1:9" ht="33" customHeight="1">
      <c r="A10" s="66"/>
      <c r="B10" s="67" t="s">
        <v>54</v>
      </c>
      <c r="C10" s="24"/>
      <c r="D10" s="116" t="s">
        <v>55</v>
      </c>
      <c r="E10" s="66"/>
      <c r="F10" s="66"/>
      <c r="G10" s="66"/>
      <c r="H10" s="66"/>
      <c r="I10" s="105">
        <f>I11</f>
        <v>4021947</v>
      </c>
    </row>
    <row r="11" spans="1:9" ht="33" customHeight="1">
      <c r="A11" s="66"/>
      <c r="B11" s="80" t="s">
        <v>58</v>
      </c>
      <c r="C11" s="24" t="s">
        <v>129</v>
      </c>
      <c r="D11" s="25" t="s">
        <v>59</v>
      </c>
      <c r="E11" s="104" t="s">
        <v>143</v>
      </c>
      <c r="F11" s="66"/>
      <c r="G11" s="66"/>
      <c r="H11" s="66"/>
      <c r="I11" s="105">
        <f>148000+1456547+1579400+838000</f>
        <v>4021947</v>
      </c>
    </row>
    <row r="12" spans="1:9" ht="24.75" customHeight="1">
      <c r="A12" s="66"/>
      <c r="B12" s="80" t="s">
        <v>118</v>
      </c>
      <c r="C12" s="24"/>
      <c r="D12" s="58" t="s">
        <v>119</v>
      </c>
      <c r="E12" s="104"/>
      <c r="F12" s="66"/>
      <c r="G12" s="66"/>
      <c r="H12" s="66"/>
      <c r="I12" s="105">
        <f>I13</f>
        <v>800000</v>
      </c>
    </row>
    <row r="13" spans="1:9" ht="45" customHeight="1">
      <c r="A13" s="66"/>
      <c r="B13" s="80" t="s">
        <v>120</v>
      </c>
      <c r="C13" s="24" t="s">
        <v>132</v>
      </c>
      <c r="D13" s="25" t="s">
        <v>121</v>
      </c>
      <c r="E13" s="104" t="s">
        <v>143</v>
      </c>
      <c r="F13" s="66"/>
      <c r="G13" s="66"/>
      <c r="H13" s="66"/>
      <c r="I13" s="105">
        <v>800000</v>
      </c>
    </row>
    <row r="14" spans="1:9" ht="35.25" customHeight="1">
      <c r="A14" s="66"/>
      <c r="B14" s="80" t="s">
        <v>84</v>
      </c>
      <c r="C14" s="24"/>
      <c r="D14" s="23" t="s">
        <v>85</v>
      </c>
      <c r="E14" s="104"/>
      <c r="F14" s="66"/>
      <c r="G14" s="66"/>
      <c r="H14" s="66"/>
      <c r="I14" s="105">
        <f>I15+I16</f>
        <v>947000</v>
      </c>
    </row>
    <row r="15" spans="1:9" ht="182.25" customHeight="1" hidden="1">
      <c r="A15" s="66"/>
      <c r="B15" s="80" t="s">
        <v>90</v>
      </c>
      <c r="C15" s="24" t="s">
        <v>135</v>
      </c>
      <c r="D15" s="23" t="s">
        <v>91</v>
      </c>
      <c r="E15" s="104" t="s">
        <v>143</v>
      </c>
      <c r="F15" s="66"/>
      <c r="G15" s="66"/>
      <c r="H15" s="66"/>
      <c r="I15" s="105"/>
    </row>
    <row r="16" spans="1:9" ht="47.25" customHeight="1">
      <c r="A16" s="66"/>
      <c r="B16" s="80" t="s">
        <v>106</v>
      </c>
      <c r="C16" s="24" t="s">
        <v>137</v>
      </c>
      <c r="D16" s="28" t="s">
        <v>107</v>
      </c>
      <c r="E16" s="104" t="s">
        <v>143</v>
      </c>
      <c r="F16" s="66"/>
      <c r="G16" s="66"/>
      <c r="H16" s="66"/>
      <c r="I16" s="105">
        <v>947000</v>
      </c>
    </row>
    <row r="17" spans="1:9" ht="40.5" customHeight="1">
      <c r="A17" s="66"/>
      <c r="B17" s="117"/>
      <c r="C17" s="66"/>
      <c r="D17" s="116" t="s">
        <v>147</v>
      </c>
      <c r="E17" s="66"/>
      <c r="F17" s="66"/>
      <c r="G17" s="66"/>
      <c r="H17" s="66"/>
      <c r="I17" s="105">
        <f>I10+I12+I14</f>
        <v>5768947</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2016-03-23T09:24:30Z</cp:lastPrinted>
  <dcterms:created xsi:type="dcterms:W3CDTF">2014-12-27T12:45:40Z</dcterms:created>
  <dcterms:modified xsi:type="dcterms:W3CDTF">2016-08-25T12:25:53Z</dcterms:modified>
  <cp:category/>
  <cp:version/>
  <cp:contentType/>
  <cp:contentStatus/>
</cp:coreProperties>
</file>