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85" activeTab="4"/>
  </bookViews>
  <sheets>
    <sheet name="Прогноз зах.ст." sheetId="1" r:id="rId1"/>
    <sheet name="Прогноз по галузям" sheetId="2" r:id="rId2"/>
    <sheet name="Виконання 2016-2018" sheetId="3" r:id="rId3"/>
    <sheet name="Виконання,проект,прогноз" sheetId="4" r:id="rId4"/>
    <sheet name="Питома вага" sheetId="5" r:id="rId5"/>
  </sheets>
  <definedNames>
    <definedName name="_xlnm.Print_Titles" localSheetId="2">'Виконання 2016-2018'!$7:$9</definedName>
    <definedName name="_xlnm.Print_Titles" localSheetId="4">'Питома вага'!$5:$7</definedName>
    <definedName name="_xlnm.Print_Area" localSheetId="2">'Виконання 2016-2018'!$A$4:$F$30</definedName>
    <definedName name="_xlnm.Print_Area" localSheetId="3">'Виконання,проект,прогноз'!$A$1:$I$29</definedName>
    <definedName name="_xlnm.Print_Area" localSheetId="4">'Питома вага'!$A$1:$G$120</definedName>
    <definedName name="_xlnm.Print_Area" localSheetId="0">'Прогноз зах.ст.'!$A$1:$I$30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на городском бюджете только молодь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на городском бюджете только молодь</t>
        </r>
      </text>
    </commen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на городском бюджете только молодь</t>
        </r>
      </text>
    </comment>
  </commentList>
</comments>
</file>

<file path=xl/sharedStrings.xml><?xml version="1.0" encoding="utf-8"?>
<sst xmlns="http://schemas.openxmlformats.org/spreadsheetml/2006/main" count="218" uniqueCount="104">
  <si>
    <t>Статті видатків</t>
  </si>
  <si>
    <t>Соцкультсфера</t>
  </si>
  <si>
    <t>культура та мистецтво</t>
  </si>
  <si>
    <t>фізкультура і спорт</t>
  </si>
  <si>
    <t>Соціальний захист</t>
  </si>
  <si>
    <t>допомога сім"ям з дітьми</t>
  </si>
  <si>
    <t>Молодіжні програми</t>
  </si>
  <si>
    <t>інші витрати на соцзахист</t>
  </si>
  <si>
    <t>благоустрій</t>
  </si>
  <si>
    <t>капремонт житлового фонду</t>
  </si>
  <si>
    <t>самоврядування</t>
  </si>
  <si>
    <t>Інші видатки</t>
  </si>
  <si>
    <t>Всього видатків</t>
  </si>
  <si>
    <t>Житлово - комунальне господарство</t>
  </si>
  <si>
    <t>Органи місцевого самоврядування</t>
  </si>
  <si>
    <t>в т.ч.</t>
  </si>
  <si>
    <t>правоохоронна діяльність</t>
  </si>
  <si>
    <t>засоби масової інформації</t>
  </si>
  <si>
    <t>інші видатки</t>
  </si>
  <si>
    <t>Землеустрій</t>
  </si>
  <si>
    <t>Резервний фонд</t>
  </si>
  <si>
    <t>Кошти,що передаються до державного бюджету з бюджету обласних і районних бюджетів, міських бюджетів</t>
  </si>
  <si>
    <t>тис.грн.</t>
  </si>
  <si>
    <t>Фізкультура і спорт</t>
  </si>
  <si>
    <t>Найменування</t>
  </si>
  <si>
    <t>видатків</t>
  </si>
  <si>
    <t>будівництво,транспорт</t>
  </si>
  <si>
    <t>Кошти,що передаються із загального фонду бюджету до бюджету розвитку (спеціального фонду)</t>
  </si>
  <si>
    <t>Видатки на покриття інших заборгованостей, що виникли у попередні роки</t>
  </si>
  <si>
    <t>Дотація  районним бюджетам</t>
  </si>
  <si>
    <t>Підтримка малого і середнього підприємництва</t>
  </si>
  <si>
    <t>попередження та ліквідація надзвичайних ситуацій</t>
  </si>
  <si>
    <t xml:space="preserve">Заробітна плата                          </t>
  </si>
  <si>
    <t xml:space="preserve">Нарахування на зарплату           </t>
  </si>
  <si>
    <t xml:space="preserve">Медикаменти                          </t>
  </si>
  <si>
    <t xml:space="preserve">Харчування                               </t>
  </si>
  <si>
    <t xml:space="preserve">Енергоносії                                </t>
  </si>
  <si>
    <t>в тому числі:</t>
  </si>
  <si>
    <t>Доходи</t>
  </si>
  <si>
    <t>ВСЬОГО ЗАХИЩЕНІ СТАТТІ</t>
  </si>
  <si>
    <t>ПИТОМА ВАГА ЗАХИЩЕНИХ СТАТЕЙ</t>
  </si>
  <si>
    <t>проект</t>
  </si>
  <si>
    <t xml:space="preserve">план уточнений </t>
  </si>
  <si>
    <t>Територіальний центр</t>
  </si>
  <si>
    <t>Показники районного бюджету</t>
  </si>
  <si>
    <t>грн.</t>
  </si>
  <si>
    <t>Притулок</t>
  </si>
  <si>
    <t>Виконком райради</t>
  </si>
  <si>
    <t xml:space="preserve">Інші видатки на соціальний захист населення  </t>
  </si>
  <si>
    <t>(без урахування міжбюджетних трансфертів)</t>
  </si>
  <si>
    <t>Інші поточні трансферти населенню</t>
  </si>
  <si>
    <t>у тому числі:</t>
  </si>
  <si>
    <t>УСЬОГО</t>
  </si>
  <si>
    <t>Усього видатків</t>
  </si>
  <si>
    <t>у тому числі</t>
  </si>
  <si>
    <t>УСЬОГО ЗАХИЩЕНІ СТАТТІ</t>
  </si>
  <si>
    <t>ПРОГНОЗНІ ПОКАЗНИКИ</t>
  </si>
  <si>
    <t xml:space="preserve"> районного бюджету за основними функціями видатків загального фонду</t>
  </si>
  <si>
    <t>за основними функціями видатків загального фонду</t>
  </si>
  <si>
    <t>ПОКАЗНИКИ РАЙОННОГО БЮДЖЕТУ</t>
  </si>
  <si>
    <t>по захищених статтях видатків загального фонду</t>
  </si>
  <si>
    <t>ПОКАЗНИКИ ЗАХИЩЕНИХ СТАТЕЙ</t>
  </si>
  <si>
    <t>РАЗОМ</t>
  </si>
  <si>
    <t>%</t>
  </si>
  <si>
    <t>районного бюджету по бюджетним установам  в загальному об"ємі видатків загального фонду</t>
  </si>
  <si>
    <t>(звіт, очікуване виконання,  проект)</t>
  </si>
  <si>
    <t>звіт</t>
  </si>
  <si>
    <t>УСЬОГО ВИДАТКіВ</t>
  </si>
  <si>
    <t>очікуване виконання</t>
  </si>
  <si>
    <t>Харчування                                                    2230</t>
  </si>
  <si>
    <t>Нарахування на зарплату                            2120</t>
  </si>
  <si>
    <t>Поточні трансферти населенню                 2730</t>
  </si>
  <si>
    <t xml:space="preserve">Начальник фінансового відділу                                                                                                           Я.Зубко </t>
  </si>
  <si>
    <t>Начальник фінансового відділу                                                                                                                            Я.Зубко</t>
  </si>
  <si>
    <t>Начальник фінансового відділу                                                                          Я.Зубко</t>
  </si>
  <si>
    <t>Начальник фінансового відділу                                                                       Я.Зубко</t>
  </si>
  <si>
    <t>Начальник фінансового відділу                                                                                  Я.Зубко</t>
  </si>
  <si>
    <t>Соціальний захист та соціальне забезпечення</t>
  </si>
  <si>
    <t>Заробітна плата                                           2110</t>
  </si>
  <si>
    <t>Медикаменти                                                 2220</t>
  </si>
  <si>
    <t>Заробітна плата                                             2110</t>
  </si>
  <si>
    <t>Нарахування на зарплату                              2120</t>
  </si>
  <si>
    <t>Поточні трансферти населенню                   2730</t>
  </si>
  <si>
    <t>Поточні трансферти населенню          2730</t>
  </si>
  <si>
    <t>Заробітна плата                                    2110</t>
  </si>
  <si>
    <t>Нарахування на зарплату                     2120</t>
  </si>
  <si>
    <t>Енергоносії                                          2270</t>
  </si>
  <si>
    <t>Медикаменти                                       2220</t>
  </si>
  <si>
    <t>Харчування                                          2230</t>
  </si>
  <si>
    <t>2016                                      (звіт)</t>
  </si>
  <si>
    <t>2017                                       (очікуване виконання)</t>
  </si>
  <si>
    <t>2018 (проект)</t>
  </si>
  <si>
    <t>2016 до 2018</t>
  </si>
  <si>
    <t>2017 до 2018</t>
  </si>
  <si>
    <t>Заходи з культури,фізична культура і спорт</t>
  </si>
  <si>
    <t>Органи управління, житлово-комунальне господарство</t>
  </si>
  <si>
    <t>Культура, фізична культура і спорт</t>
  </si>
  <si>
    <t>Відхилення 2018 від 2017</t>
  </si>
  <si>
    <t>Органи управління, житлово-комунальне господаврство</t>
  </si>
  <si>
    <r>
      <t>ПРОГНОЗНІ ПОКАЗНИКИ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районного бюджету по захищенних статтях видатків загального фонду 2018 - 2020 роки</t>
    </r>
  </si>
  <si>
    <t>Енергоносії                                                  2270</t>
  </si>
  <si>
    <t>Енергоносії                                                    2270</t>
  </si>
  <si>
    <t>Харчування                                                 2230</t>
  </si>
  <si>
    <t>Медикаменти                                             2220</t>
  </si>
</sst>
</file>

<file path=xl/styles.xml><?xml version="1.0" encoding="utf-8"?>
<styleSheet xmlns="http://schemas.openxmlformats.org/spreadsheetml/2006/main">
  <numFmts count="5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0000"/>
    <numFmt numFmtId="197" formatCode="0.00000000000"/>
    <numFmt numFmtId="198" formatCode="0.00000000000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%"/>
    <numFmt numFmtId="208" formatCode="yyyy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5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3"/>
      <name val="Bookman Old Style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206" fontId="7" fillId="0" borderId="10" xfId="0" applyNumberFormat="1" applyFont="1" applyFill="1" applyBorder="1" applyAlignment="1">
      <alignment horizontal="center"/>
    </xf>
    <xf numFmtId="206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206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20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206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06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206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206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204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202" fontId="4" fillId="0" borderId="0" xfId="0" applyNumberFormat="1" applyFont="1" applyFill="1" applyAlignment="1">
      <alignment horizontal="left"/>
    </xf>
    <xf numFmtId="206" fontId="7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206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61.57421875" style="1" customWidth="1"/>
    <col min="2" max="2" width="0.71875" style="1" hidden="1" customWidth="1"/>
    <col min="3" max="3" width="14.00390625" style="1" customWidth="1"/>
    <col min="4" max="4" width="13.140625" style="1" customWidth="1"/>
    <col min="5" max="5" width="12.8515625" style="1" customWidth="1"/>
    <col min="6" max="6" width="10.7109375" style="1" hidden="1" customWidth="1"/>
    <col min="7" max="7" width="11.421875" style="1" customWidth="1"/>
    <col min="8" max="8" width="13.57421875" style="1" customWidth="1"/>
    <col min="9" max="9" width="12.8515625" style="1" customWidth="1"/>
    <col min="10" max="16" width="10.7109375" style="1" customWidth="1"/>
    <col min="17" max="18" width="8.7109375" style="1" customWidth="1"/>
    <col min="19" max="16384" width="9.140625" style="1" customWidth="1"/>
  </cols>
  <sheetData>
    <row r="1" spans="1:9" ht="20.25" customHeight="1">
      <c r="A1" s="38"/>
      <c r="B1" s="38" t="s">
        <v>44</v>
      </c>
      <c r="C1" s="38"/>
      <c r="D1" s="38"/>
      <c r="E1" s="38"/>
      <c r="F1" s="38"/>
      <c r="G1" s="38"/>
      <c r="H1" s="38"/>
      <c r="I1" s="38"/>
    </row>
    <row r="2" spans="1:9" ht="20.25" customHeight="1">
      <c r="A2" s="62" t="s">
        <v>99</v>
      </c>
      <c r="B2" s="63"/>
      <c r="C2" s="63"/>
      <c r="D2" s="63"/>
      <c r="E2" s="63"/>
      <c r="F2" s="63"/>
      <c r="G2" s="63"/>
      <c r="H2" s="63"/>
      <c r="I2" s="63"/>
    </row>
    <row r="3" spans="1:9" ht="20.2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21.75" customHeight="1">
      <c r="A4" s="63"/>
      <c r="B4" s="63"/>
      <c r="C4" s="63"/>
      <c r="D4" s="63"/>
      <c r="E4" s="63"/>
      <c r="F4" s="63"/>
      <c r="G4" s="63"/>
      <c r="H4" s="63"/>
      <c r="I4" s="63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8"/>
      <c r="B6" s="38"/>
      <c r="C6" s="38"/>
      <c r="D6" s="38"/>
      <c r="E6" s="38"/>
      <c r="F6" s="38"/>
      <c r="G6" s="38"/>
      <c r="H6" s="38"/>
      <c r="I6" s="38" t="s">
        <v>22</v>
      </c>
    </row>
    <row r="7" spans="1:12" ht="52.5" customHeight="1">
      <c r="A7" s="40" t="s">
        <v>24</v>
      </c>
      <c r="B7" s="60" t="s">
        <v>52</v>
      </c>
      <c r="C7" s="61"/>
      <c r="D7" s="61"/>
      <c r="E7" s="61"/>
      <c r="F7" s="61" t="s">
        <v>77</v>
      </c>
      <c r="G7" s="61"/>
      <c r="H7" s="61"/>
      <c r="I7" s="61"/>
      <c r="J7" s="57"/>
      <c r="K7" s="57"/>
      <c r="L7" s="57"/>
    </row>
    <row r="8" spans="1:12" ht="16.5" customHeight="1">
      <c r="A8" s="41" t="s">
        <v>25</v>
      </c>
      <c r="B8" s="42">
        <v>2005</v>
      </c>
      <c r="C8" s="43">
        <v>2018</v>
      </c>
      <c r="D8" s="43">
        <v>2019</v>
      </c>
      <c r="E8" s="43">
        <v>2020</v>
      </c>
      <c r="F8" s="43">
        <v>2005</v>
      </c>
      <c r="G8" s="43">
        <v>2018</v>
      </c>
      <c r="H8" s="43">
        <v>2019</v>
      </c>
      <c r="I8" s="43">
        <v>2020</v>
      </c>
      <c r="J8" s="3"/>
      <c r="K8" s="3"/>
      <c r="L8" s="4"/>
    </row>
    <row r="9" spans="1:12" ht="16.5" customHeight="1">
      <c r="A9" s="44" t="s">
        <v>69</v>
      </c>
      <c r="B9" s="45" t="e">
        <f>F9+#REF!+#REF!+B34+F20+B20</f>
        <v>#REF!</v>
      </c>
      <c r="C9" s="45">
        <f aca="true" t="shared" si="0" ref="C9:E14">G9+J9+J20+C34+G20+C20</f>
        <v>198.8</v>
      </c>
      <c r="D9" s="45">
        <f aca="true" t="shared" si="1" ref="D9:D14">H9+D20+H20</f>
        <v>210.5292</v>
      </c>
      <c r="E9" s="45">
        <f t="shared" si="0"/>
        <v>221.05566000000002</v>
      </c>
      <c r="F9" s="16"/>
      <c r="G9" s="16">
        <v>198.8</v>
      </c>
      <c r="H9" s="16">
        <f aca="true" t="shared" si="2" ref="H9:H14">G9*1.059</f>
        <v>210.5292</v>
      </c>
      <c r="I9" s="16">
        <f aca="true" t="shared" si="3" ref="I9:I14">H9*1.05</f>
        <v>221.05566000000002</v>
      </c>
      <c r="J9" s="4"/>
      <c r="K9" s="4"/>
      <c r="L9" s="5"/>
    </row>
    <row r="10" spans="1:12" ht="16.5" customHeight="1">
      <c r="A10" s="46" t="s">
        <v>79</v>
      </c>
      <c r="B10" s="45" t="e">
        <f>F10+#REF!+#REF!+B35+F21+B21</f>
        <v>#REF!</v>
      </c>
      <c r="C10" s="45">
        <f t="shared" si="0"/>
        <v>0.8</v>
      </c>
      <c r="D10" s="45">
        <f t="shared" si="1"/>
        <v>0.8472</v>
      </c>
      <c r="E10" s="45">
        <f t="shared" si="0"/>
        <v>0.88956</v>
      </c>
      <c r="F10" s="16"/>
      <c r="G10" s="16">
        <v>0.8</v>
      </c>
      <c r="H10" s="16">
        <f t="shared" si="2"/>
        <v>0.8472</v>
      </c>
      <c r="I10" s="16">
        <f t="shared" si="3"/>
        <v>0.88956</v>
      </c>
      <c r="J10" s="4"/>
      <c r="K10" s="4"/>
      <c r="L10" s="5"/>
    </row>
    <row r="11" spans="1:12" ht="16.5" customHeight="1">
      <c r="A11" s="46" t="s">
        <v>80</v>
      </c>
      <c r="B11" s="45" t="e">
        <f>F11+#REF!+#REF!+B36+F22+B22</f>
        <v>#REF!</v>
      </c>
      <c r="C11" s="45">
        <f t="shared" si="0"/>
        <v>25040.4</v>
      </c>
      <c r="D11" s="45">
        <f t="shared" si="1"/>
        <v>26517.7836</v>
      </c>
      <c r="E11" s="45">
        <f t="shared" si="0"/>
        <v>27843.67278</v>
      </c>
      <c r="F11" s="16"/>
      <c r="G11" s="16">
        <v>6061</v>
      </c>
      <c r="H11" s="16">
        <f t="shared" si="2"/>
        <v>6418.598999999999</v>
      </c>
      <c r="I11" s="16">
        <f t="shared" si="3"/>
        <v>6739.52895</v>
      </c>
      <c r="J11" s="4"/>
      <c r="K11" s="4"/>
      <c r="L11" s="5"/>
    </row>
    <row r="12" spans="1:12" ht="16.5" customHeight="1">
      <c r="A12" s="46" t="s">
        <v>81</v>
      </c>
      <c r="B12" s="45" t="e">
        <f>F12+#REF!+#REF!+B37+F23+B23</f>
        <v>#REF!</v>
      </c>
      <c r="C12" s="45">
        <f t="shared" si="0"/>
        <v>5552.9</v>
      </c>
      <c r="D12" s="45">
        <f t="shared" si="1"/>
        <v>5880.5211</v>
      </c>
      <c r="E12" s="45">
        <f t="shared" si="0"/>
        <v>6174.547155</v>
      </c>
      <c r="F12" s="16"/>
      <c r="G12" s="16">
        <v>1377.4</v>
      </c>
      <c r="H12" s="16">
        <f t="shared" si="2"/>
        <v>1458.6666</v>
      </c>
      <c r="I12" s="16">
        <f t="shared" si="3"/>
        <v>1531.59993</v>
      </c>
      <c r="J12" s="4"/>
      <c r="K12" s="4"/>
      <c r="L12" s="5"/>
    </row>
    <row r="13" spans="1:12" ht="16.5" customHeight="1">
      <c r="A13" s="46" t="s">
        <v>101</v>
      </c>
      <c r="B13" s="45" t="e">
        <f>F13+#REF!+#REF!+B38+F24+B24</f>
        <v>#REF!</v>
      </c>
      <c r="C13" s="45">
        <f t="shared" si="0"/>
        <v>975.2</v>
      </c>
      <c r="D13" s="45">
        <f t="shared" si="1"/>
        <v>1032.7368000000001</v>
      </c>
      <c r="E13" s="45">
        <f t="shared" si="0"/>
        <v>1084.37364</v>
      </c>
      <c r="F13" s="16"/>
      <c r="G13" s="16">
        <v>313.6</v>
      </c>
      <c r="H13" s="16">
        <f t="shared" si="2"/>
        <v>332.1024</v>
      </c>
      <c r="I13" s="16">
        <f t="shared" si="3"/>
        <v>348.70752</v>
      </c>
      <c r="J13" s="4"/>
      <c r="K13" s="4"/>
      <c r="L13" s="5"/>
    </row>
    <row r="14" spans="1:12" ht="16.5" customHeight="1">
      <c r="A14" s="46" t="s">
        <v>82</v>
      </c>
      <c r="B14" s="45" t="e">
        <f>F14+#REF!+#REF!+B39+F25+B25</f>
        <v>#REF!</v>
      </c>
      <c r="C14" s="45">
        <f t="shared" si="0"/>
        <v>880.5</v>
      </c>
      <c r="D14" s="45">
        <f t="shared" si="1"/>
        <v>932.3694999999999</v>
      </c>
      <c r="E14" s="45">
        <f t="shared" si="0"/>
        <v>979.0301749999999</v>
      </c>
      <c r="F14" s="47"/>
      <c r="G14" s="16">
        <v>859.3</v>
      </c>
      <c r="H14" s="16">
        <f t="shared" si="2"/>
        <v>909.9986999999999</v>
      </c>
      <c r="I14" s="16">
        <f t="shared" si="3"/>
        <v>955.4986349999999</v>
      </c>
      <c r="J14" s="5"/>
      <c r="K14" s="5"/>
      <c r="L14" s="5"/>
    </row>
    <row r="15" spans="1:9" ht="16.5" customHeight="1">
      <c r="A15" s="46" t="s">
        <v>62</v>
      </c>
      <c r="B15" s="46"/>
      <c r="C15" s="47">
        <f aca="true" t="shared" si="4" ref="C15:I15">SUM(C9:C14)</f>
        <v>32648.600000000002</v>
      </c>
      <c r="D15" s="47">
        <f>SUM(D9:D14)</f>
        <v>34574.7874</v>
      </c>
      <c r="E15" s="47">
        <f t="shared" si="4"/>
        <v>36303.56897</v>
      </c>
      <c r="F15" s="47">
        <f t="shared" si="4"/>
        <v>0</v>
      </c>
      <c r="G15" s="47">
        <f t="shared" si="4"/>
        <v>8810.9</v>
      </c>
      <c r="H15" s="16">
        <f>SUM(H9:H14)</f>
        <v>9330.7431</v>
      </c>
      <c r="I15" s="16">
        <f t="shared" si="4"/>
        <v>9797.280255</v>
      </c>
    </row>
    <row r="16" spans="1:24" ht="16.5" customHeight="1">
      <c r="A16" s="38"/>
      <c r="B16" s="38"/>
      <c r="C16" s="38"/>
      <c r="D16" s="38"/>
      <c r="E16" s="38"/>
      <c r="F16" s="38"/>
      <c r="G16" s="38"/>
      <c r="H16" s="38"/>
      <c r="I16" s="38"/>
      <c r="M16" s="3"/>
      <c r="N16" s="3"/>
      <c r="O16" s="3"/>
      <c r="P16" s="6"/>
      <c r="Q16" s="6"/>
      <c r="R16" s="6"/>
      <c r="S16" s="6"/>
      <c r="T16" s="6"/>
      <c r="U16" s="6"/>
      <c r="V16" s="6"/>
      <c r="W16" s="6"/>
      <c r="X16" s="6"/>
    </row>
    <row r="17" spans="1:11" ht="16.5" customHeight="1">
      <c r="A17" s="38"/>
      <c r="B17" s="38"/>
      <c r="C17" s="38"/>
      <c r="D17" s="38"/>
      <c r="E17" s="38"/>
      <c r="F17" s="10"/>
      <c r="G17" s="10"/>
      <c r="H17" s="10"/>
      <c r="I17" s="10"/>
      <c r="J17" s="6"/>
      <c r="K17" s="6"/>
    </row>
    <row r="18" spans="1:11" ht="33.75" customHeight="1">
      <c r="A18" s="40" t="s">
        <v>24</v>
      </c>
      <c r="B18" s="58" t="s">
        <v>96</v>
      </c>
      <c r="C18" s="59"/>
      <c r="D18" s="59"/>
      <c r="E18" s="60"/>
      <c r="F18" s="61" t="s">
        <v>98</v>
      </c>
      <c r="G18" s="61"/>
      <c r="H18" s="61"/>
      <c r="I18" s="61"/>
      <c r="J18" s="57"/>
      <c r="K18" s="57"/>
    </row>
    <row r="19" spans="1:11" ht="16.5" customHeight="1">
      <c r="A19" s="41" t="s">
        <v>25</v>
      </c>
      <c r="B19" s="42">
        <v>2005</v>
      </c>
      <c r="C19" s="43">
        <v>2018</v>
      </c>
      <c r="D19" s="43">
        <v>2019</v>
      </c>
      <c r="E19" s="43">
        <v>2020</v>
      </c>
      <c r="F19" s="43">
        <v>2005</v>
      </c>
      <c r="G19" s="43">
        <v>2018</v>
      </c>
      <c r="H19" s="43">
        <v>2019</v>
      </c>
      <c r="I19" s="43">
        <v>2020</v>
      </c>
      <c r="J19" s="3"/>
      <c r="K19" s="3"/>
    </row>
    <row r="20" spans="1:11" ht="16.5" customHeight="1">
      <c r="A20" s="44" t="s">
        <v>102</v>
      </c>
      <c r="B20" s="16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47">
        <f>G20*1.055</f>
        <v>0</v>
      </c>
      <c r="I20" s="47">
        <f>H20*1.052</f>
        <v>0</v>
      </c>
      <c r="J20" s="4"/>
      <c r="K20" s="4"/>
    </row>
    <row r="21" spans="1:11" ht="16.5" customHeight="1">
      <c r="A21" s="46" t="s">
        <v>103</v>
      </c>
      <c r="B21" s="16"/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47">
        <f>G21*1.055</f>
        <v>0</v>
      </c>
      <c r="I21" s="47">
        <f>H21*1.052</f>
        <v>0</v>
      </c>
      <c r="J21" s="4"/>
      <c r="K21" s="4"/>
    </row>
    <row r="22" spans="1:11" ht="16.5" customHeight="1">
      <c r="A22" s="46" t="s">
        <v>78</v>
      </c>
      <c r="B22" s="16"/>
      <c r="C22" s="16">
        <v>0</v>
      </c>
      <c r="D22" s="16">
        <v>0</v>
      </c>
      <c r="E22" s="16">
        <v>0</v>
      </c>
      <c r="F22" s="16"/>
      <c r="G22" s="16">
        <v>18979.4</v>
      </c>
      <c r="H22" s="47">
        <f>G22*1.059</f>
        <v>20099.1846</v>
      </c>
      <c r="I22" s="47">
        <f>H22*1.05</f>
        <v>21104.14383</v>
      </c>
      <c r="J22" s="4"/>
      <c r="K22" s="4"/>
    </row>
    <row r="23" spans="1:11" ht="16.5" customHeight="1">
      <c r="A23" s="46" t="s">
        <v>70</v>
      </c>
      <c r="B23" s="16"/>
      <c r="C23" s="16">
        <v>0</v>
      </c>
      <c r="D23" s="16">
        <v>0</v>
      </c>
      <c r="E23" s="16">
        <v>0</v>
      </c>
      <c r="F23" s="16"/>
      <c r="G23" s="16">
        <v>4175.5</v>
      </c>
      <c r="H23" s="47">
        <f>G23*1.059</f>
        <v>4421.8544999999995</v>
      </c>
      <c r="I23" s="47">
        <f>H23*1.05</f>
        <v>4642.947225</v>
      </c>
      <c r="J23" s="4"/>
      <c r="K23" s="4"/>
    </row>
    <row r="24" spans="1:11" ht="16.5" customHeight="1">
      <c r="A24" s="46" t="s">
        <v>100</v>
      </c>
      <c r="B24" s="16"/>
      <c r="C24" s="16">
        <v>0</v>
      </c>
      <c r="D24" s="16">
        <f>C24*1.059</f>
        <v>0</v>
      </c>
      <c r="E24" s="16">
        <f>D24*1.05</f>
        <v>0</v>
      </c>
      <c r="F24" s="16"/>
      <c r="G24" s="16">
        <f>659.1+2.5</f>
        <v>661.6</v>
      </c>
      <c r="H24" s="47">
        <f>G24*1.059</f>
        <v>700.6344</v>
      </c>
      <c r="I24" s="47">
        <f>H24*1.05</f>
        <v>735.6661200000001</v>
      </c>
      <c r="J24" s="4"/>
      <c r="K24" s="4"/>
    </row>
    <row r="25" spans="1:11" ht="16.5" customHeight="1">
      <c r="A25" s="46" t="s">
        <v>71</v>
      </c>
      <c r="B25" s="16"/>
      <c r="C25" s="16">
        <v>20</v>
      </c>
      <c r="D25" s="16">
        <f>C25*1.055</f>
        <v>21.099999999999998</v>
      </c>
      <c r="E25" s="16">
        <f>D25*1.052</f>
        <v>22.1972</v>
      </c>
      <c r="F25" s="16"/>
      <c r="G25" s="16">
        <v>1.2</v>
      </c>
      <c r="H25" s="47">
        <f>G25*1.059</f>
        <v>1.2708</v>
      </c>
      <c r="I25" s="47">
        <f>H25*1.05</f>
        <v>1.33434</v>
      </c>
      <c r="J25" s="5"/>
      <c r="K25" s="5"/>
    </row>
    <row r="26" spans="1:11" ht="18.75" customHeight="1">
      <c r="A26" s="46" t="s">
        <v>62</v>
      </c>
      <c r="B26" s="46"/>
      <c r="C26" s="47">
        <f>SUM(C20:C25)</f>
        <v>20</v>
      </c>
      <c r="D26" s="16">
        <f aca="true" t="shared" si="5" ref="D26:I26">SUM(D20:D25)</f>
        <v>21.099999999999998</v>
      </c>
      <c r="E26" s="16">
        <f t="shared" si="5"/>
        <v>22.1972</v>
      </c>
      <c r="F26" s="16">
        <f t="shared" si="5"/>
        <v>0</v>
      </c>
      <c r="G26" s="16">
        <f t="shared" si="5"/>
        <v>23817.7</v>
      </c>
      <c r="H26" s="16">
        <f t="shared" si="5"/>
        <v>25222.9443</v>
      </c>
      <c r="I26" s="16">
        <f t="shared" si="5"/>
        <v>26484.091515000004</v>
      </c>
      <c r="J26" s="5"/>
      <c r="K26" s="5"/>
    </row>
    <row r="27" spans="1:11" ht="18">
      <c r="A27" s="48"/>
      <c r="B27" s="48"/>
      <c r="C27" s="48"/>
      <c r="D27" s="30"/>
      <c r="E27" s="30"/>
      <c r="F27" s="30"/>
      <c r="G27" s="30"/>
      <c r="H27" s="30"/>
      <c r="I27" s="30"/>
      <c r="J27" s="5"/>
      <c r="K27" s="5"/>
    </row>
    <row r="28" spans="1:11" ht="18">
      <c r="A28" s="48"/>
      <c r="B28" s="48"/>
      <c r="C28" s="48"/>
      <c r="D28" s="48"/>
      <c r="E28" s="48"/>
      <c r="F28" s="48"/>
      <c r="G28" s="48"/>
      <c r="H28" s="48"/>
      <c r="I28" s="48"/>
      <c r="J28" s="5"/>
      <c r="K28" s="5"/>
    </row>
    <row r="29" spans="1:11" ht="18">
      <c r="A29" s="48"/>
      <c r="B29" s="48"/>
      <c r="C29" s="48"/>
      <c r="D29" s="48"/>
      <c r="E29" s="48"/>
      <c r="F29" s="48"/>
      <c r="G29" s="48"/>
      <c r="H29" s="48"/>
      <c r="I29" s="48"/>
      <c r="J29" s="5"/>
      <c r="K29" s="5"/>
    </row>
    <row r="30" spans="1:10" s="54" customFormat="1" ht="18">
      <c r="A30" s="64" t="s">
        <v>76</v>
      </c>
      <c r="B30" s="64"/>
      <c r="C30" s="64"/>
      <c r="D30" s="64"/>
      <c r="E30" s="64"/>
      <c r="F30" s="64"/>
      <c r="G30" s="64"/>
      <c r="H30" s="64"/>
      <c r="I30" s="64"/>
      <c r="J30" s="53"/>
    </row>
    <row r="31" spans="1:5" ht="16.5">
      <c r="A31" s="4"/>
      <c r="B31" s="4"/>
      <c r="C31" s="4"/>
      <c r="D31" s="4"/>
      <c r="E31" s="4"/>
    </row>
    <row r="32" spans="1:5" ht="12.75" customHeight="1">
      <c r="A32" s="3"/>
      <c r="B32" s="57"/>
      <c r="C32" s="57"/>
      <c r="D32" s="57"/>
      <c r="E32" s="2"/>
    </row>
    <row r="33" spans="1:5" ht="16.5">
      <c r="A33" s="3"/>
      <c r="B33" s="3"/>
      <c r="C33" s="3"/>
      <c r="D33" s="3"/>
      <c r="E33" s="3"/>
    </row>
    <row r="34" spans="1:5" ht="16.5">
      <c r="A34" s="4"/>
      <c r="B34" s="4"/>
      <c r="C34" s="4"/>
      <c r="D34" s="4"/>
      <c r="E34" s="4"/>
    </row>
    <row r="35" spans="1:5" ht="16.5">
      <c r="A35" s="4"/>
      <c r="B35" s="4"/>
      <c r="C35" s="4"/>
      <c r="D35" s="4"/>
      <c r="E35" s="4"/>
    </row>
    <row r="36" spans="1:5" ht="16.5">
      <c r="A36" s="4"/>
      <c r="B36" s="4"/>
      <c r="C36" s="4"/>
      <c r="D36" s="4"/>
      <c r="E36" s="4"/>
    </row>
    <row r="37" spans="1:5" ht="16.5">
      <c r="A37" s="5"/>
      <c r="B37" s="5"/>
      <c r="C37" s="5"/>
      <c r="D37" s="5"/>
      <c r="E37" s="5"/>
    </row>
    <row r="38" spans="1:5" ht="16.5">
      <c r="A38" s="5"/>
      <c r="B38" s="5"/>
      <c r="C38" s="5"/>
      <c r="D38" s="5"/>
      <c r="E38" s="5"/>
    </row>
    <row r="39" spans="1:5" ht="16.5">
      <c r="A39" s="5"/>
      <c r="B39" s="5"/>
      <c r="C39" s="5"/>
      <c r="D39" s="5"/>
      <c r="E39" s="5"/>
    </row>
  </sheetData>
  <sheetProtection/>
  <mergeCells count="9">
    <mergeCell ref="J7:L7"/>
    <mergeCell ref="B18:E18"/>
    <mergeCell ref="F18:I18"/>
    <mergeCell ref="J18:K18"/>
    <mergeCell ref="B32:D32"/>
    <mergeCell ref="A2:I4"/>
    <mergeCell ref="B7:E7"/>
    <mergeCell ref="F7:I7"/>
    <mergeCell ref="A30:I30"/>
  </mergeCells>
  <printOptions/>
  <pageMargins left="1.220472440944882" right="0.7874015748031497" top="1.1811023622047245" bottom="0.4724409448818898" header="0.5118110236220472" footer="0.5118110236220472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72" zoomScalePageLayoutView="0" workbookViewId="0" topLeftCell="A1">
      <selection activeCell="A27" sqref="A27:IV27"/>
    </sheetView>
  </sheetViews>
  <sheetFormatPr defaultColWidth="9.140625" defaultRowHeight="12.75"/>
  <cols>
    <col min="1" max="1" width="43.421875" style="6" customWidth="1"/>
    <col min="2" max="2" width="23.28125" style="6" customWidth="1"/>
    <col min="3" max="3" width="22.7109375" style="6" customWidth="1"/>
    <col min="4" max="4" width="20.140625" style="6" customWidth="1"/>
    <col min="5" max="16384" width="9.140625" style="6" customWidth="1"/>
  </cols>
  <sheetData>
    <row r="1" spans="1:4" ht="20.25" customHeight="1">
      <c r="A1" s="66" t="s">
        <v>56</v>
      </c>
      <c r="B1" s="66"/>
      <c r="C1" s="66"/>
      <c r="D1" s="66"/>
    </row>
    <row r="2" spans="1:4" ht="17.25" customHeight="1">
      <c r="A2" s="67" t="s">
        <v>57</v>
      </c>
      <c r="B2" s="67"/>
      <c r="C2" s="67"/>
      <c r="D2" s="67"/>
    </row>
    <row r="3" spans="1:4" ht="19.5" customHeight="1">
      <c r="A3" s="67" t="s">
        <v>49</v>
      </c>
      <c r="B3" s="67"/>
      <c r="C3" s="67"/>
      <c r="D3" s="67"/>
    </row>
    <row r="4" spans="1:4" ht="21" customHeight="1">
      <c r="A4" s="10"/>
      <c r="B4" s="10"/>
      <c r="C4" s="10"/>
      <c r="D4" s="10"/>
    </row>
    <row r="5" spans="1:4" ht="18">
      <c r="A5" s="10"/>
      <c r="B5" s="10"/>
      <c r="C5" s="10"/>
      <c r="D5" s="9" t="s">
        <v>45</v>
      </c>
    </row>
    <row r="6" spans="1:4" ht="53.25" customHeight="1">
      <c r="A6" s="13" t="s">
        <v>0</v>
      </c>
      <c r="B6" s="13">
        <v>2018</v>
      </c>
      <c r="C6" s="13">
        <v>2019</v>
      </c>
      <c r="D6" s="13">
        <v>2020</v>
      </c>
    </row>
    <row r="7" spans="1:4" ht="18">
      <c r="A7" s="12">
        <v>1</v>
      </c>
      <c r="B7" s="12">
        <v>2</v>
      </c>
      <c r="C7" s="12">
        <v>3</v>
      </c>
      <c r="D7" s="12">
        <v>4</v>
      </c>
    </row>
    <row r="8" spans="1:4" ht="12.75" customHeight="1" hidden="1">
      <c r="A8" s="12"/>
      <c r="B8" s="12"/>
      <c r="C8" s="12"/>
      <c r="D8" s="12"/>
    </row>
    <row r="9" spans="1:4" ht="20.25" customHeight="1" hidden="1">
      <c r="A9" s="12" t="s">
        <v>38</v>
      </c>
      <c r="B9" s="12"/>
      <c r="C9" s="12"/>
      <c r="D9" s="12"/>
    </row>
    <row r="10" spans="1:4" ht="13.5" customHeight="1" hidden="1">
      <c r="A10" s="12"/>
      <c r="B10" s="12"/>
      <c r="C10" s="12"/>
      <c r="D10" s="12"/>
    </row>
    <row r="11" spans="1:4" ht="18">
      <c r="A11" s="12" t="s">
        <v>1</v>
      </c>
      <c r="B11" s="12">
        <f>SUM(B12:B13)</f>
        <v>138.2</v>
      </c>
      <c r="C11" s="15">
        <f>SUM(C12:C13)</f>
        <v>146.35379999999998</v>
      </c>
      <c r="D11" s="15">
        <f>SUM(D12:D13)</f>
        <v>153.67149</v>
      </c>
    </row>
    <row r="12" spans="1:4" ht="18">
      <c r="A12" s="14" t="s">
        <v>2</v>
      </c>
      <c r="B12" s="12">
        <v>92.6</v>
      </c>
      <c r="C12" s="15">
        <f>B12*1.059</f>
        <v>98.06339999999999</v>
      </c>
      <c r="D12" s="15">
        <f>C12*1.05</f>
        <v>102.96656999999999</v>
      </c>
    </row>
    <row r="13" spans="1:4" ht="18">
      <c r="A13" s="14" t="s">
        <v>3</v>
      </c>
      <c r="B13" s="12">
        <v>45.6</v>
      </c>
      <c r="C13" s="15">
        <f>B13*1.059</f>
        <v>48.2904</v>
      </c>
      <c r="D13" s="15">
        <f>C13*1.05</f>
        <v>50.70492</v>
      </c>
    </row>
    <row r="14" spans="1:4" ht="18">
      <c r="A14" s="12" t="s">
        <v>4</v>
      </c>
      <c r="B14" s="15">
        <f>SUM(B16:B19)</f>
        <v>9159.4</v>
      </c>
      <c r="C14" s="15">
        <f>SUM(C16:C19)</f>
        <v>9699.804599999998</v>
      </c>
      <c r="D14" s="15">
        <f>SUM(D16:D19)</f>
        <v>10187.385143999998</v>
      </c>
    </row>
    <row r="15" spans="1:4" ht="18">
      <c r="A15" s="17" t="s">
        <v>51</v>
      </c>
      <c r="B15" s="12"/>
      <c r="C15" s="15"/>
      <c r="D15" s="15"/>
    </row>
    <row r="16" spans="1:4" ht="15" customHeight="1" hidden="1">
      <c r="A16" s="14" t="s">
        <v>5</v>
      </c>
      <c r="B16" s="12"/>
      <c r="C16" s="15"/>
      <c r="D16" s="15"/>
    </row>
    <row r="17" spans="1:4" ht="18">
      <c r="A17" s="14" t="s">
        <v>43</v>
      </c>
      <c r="B17" s="12">
        <v>7936.4</v>
      </c>
      <c r="C17" s="15">
        <f>B17*1.059</f>
        <v>8404.647599999998</v>
      </c>
      <c r="D17" s="15">
        <f>C17*1.05</f>
        <v>8824.879979999998</v>
      </c>
    </row>
    <row r="18" spans="1:4" ht="18">
      <c r="A18" s="14" t="s">
        <v>6</v>
      </c>
      <c r="B18" s="34">
        <v>159.7</v>
      </c>
      <c r="C18" s="15">
        <f>B18*1.059</f>
        <v>169.12229999999997</v>
      </c>
      <c r="D18" s="15">
        <f>C18*1.052</f>
        <v>177.91665959999997</v>
      </c>
    </row>
    <row r="19" spans="1:4" ht="18">
      <c r="A19" s="14" t="s">
        <v>7</v>
      </c>
      <c r="B19" s="15">
        <v>1063.3</v>
      </c>
      <c r="C19" s="15">
        <f>B19*1.059</f>
        <v>1126.0347</v>
      </c>
      <c r="D19" s="15">
        <f>C19*1.052</f>
        <v>1184.5885044</v>
      </c>
    </row>
    <row r="20" spans="1:4" ht="24.75" customHeight="1">
      <c r="A20" s="68" t="s">
        <v>14</v>
      </c>
      <c r="B20" s="13">
        <v>25944.7</v>
      </c>
      <c r="C20" s="69">
        <f>B20*1.059</f>
        <v>27475.437299999998</v>
      </c>
      <c r="D20" s="26">
        <f>C20*1.05</f>
        <v>28849.209165</v>
      </c>
    </row>
    <row r="21" spans="1:4" ht="22.5" customHeight="1" hidden="1">
      <c r="A21" s="68" t="s">
        <v>10</v>
      </c>
      <c r="B21" s="13"/>
      <c r="C21" s="69"/>
      <c r="D21" s="15">
        <f>C21*1.052</f>
        <v>0</v>
      </c>
    </row>
    <row r="22" spans="1:4" ht="22.5" customHeight="1">
      <c r="A22" s="21" t="s">
        <v>11</v>
      </c>
      <c r="B22" s="22">
        <v>1871.8</v>
      </c>
      <c r="C22" s="22">
        <f>B22*1.059</f>
        <v>1982.2361999999998</v>
      </c>
      <c r="D22" s="15">
        <f>C22*1.05</f>
        <v>2081.3480099999997</v>
      </c>
    </row>
    <row r="23" spans="1:4" ht="18">
      <c r="A23" s="12" t="s">
        <v>53</v>
      </c>
      <c r="B23" s="12">
        <f>B20+B14+B11+B22</f>
        <v>37114.1</v>
      </c>
      <c r="C23" s="15">
        <f>C20+C14+C11+C22</f>
        <v>39303.83189999999</v>
      </c>
      <c r="D23" s="15">
        <f>D20+D14+D11+D22</f>
        <v>41271.613809</v>
      </c>
    </row>
    <row r="24" spans="1:4" ht="17.25">
      <c r="A24" s="37"/>
      <c r="B24" s="37"/>
      <c r="C24" s="37"/>
      <c r="D24" s="37"/>
    </row>
    <row r="25" spans="1:4" ht="17.25">
      <c r="A25" s="37"/>
      <c r="B25" s="37"/>
      <c r="C25" s="37"/>
      <c r="D25" s="37"/>
    </row>
    <row r="26" spans="1:4" ht="18">
      <c r="A26" s="10"/>
      <c r="B26" s="10"/>
      <c r="C26" s="10"/>
      <c r="D26" s="10"/>
    </row>
    <row r="27" spans="1:4" s="55" customFormat="1" ht="15" customHeight="1">
      <c r="A27" s="65" t="s">
        <v>75</v>
      </c>
      <c r="B27" s="65"/>
      <c r="C27" s="65"/>
      <c r="D27" s="65"/>
    </row>
  </sheetData>
  <sheetProtection/>
  <mergeCells count="6">
    <mergeCell ref="A27:D27"/>
    <mergeCell ref="A1:D1"/>
    <mergeCell ref="A2:D2"/>
    <mergeCell ref="A3:D3"/>
    <mergeCell ref="A20:A21"/>
    <mergeCell ref="C20:C21"/>
  </mergeCells>
  <printOptions/>
  <pageMargins left="1.3779527559055118" right="0.7874015748031497" top="1.1811023622047245" bottom="0.5118110236220472" header="0.2362204724409449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0"/>
  <sheetViews>
    <sheetView view="pageBreakPreview" zoomScaleSheetLayoutView="100" zoomScalePageLayoutView="0" workbookViewId="0" topLeftCell="A4">
      <pane ySplit="5" topLeftCell="A16" activePane="bottomLeft" state="frozen"/>
      <selection pane="topLeft" activeCell="A4" sqref="A4"/>
      <selection pane="bottomLeft" activeCell="G22" sqref="G22"/>
    </sheetView>
  </sheetViews>
  <sheetFormatPr defaultColWidth="9.140625" defaultRowHeight="12.75"/>
  <cols>
    <col min="1" max="1" width="34.8515625" style="6" customWidth="1"/>
    <col min="2" max="2" width="18.28125" style="6" customWidth="1"/>
    <col min="3" max="3" width="18.00390625" style="6" customWidth="1"/>
    <col min="4" max="4" width="18.140625" style="6" customWidth="1"/>
    <col min="5" max="5" width="18.7109375" style="6" customWidth="1"/>
    <col min="6" max="6" width="17.7109375" style="6" customWidth="1"/>
    <col min="7" max="7" width="21.421875" style="6" customWidth="1"/>
    <col min="8" max="16384" width="9.140625" style="6" customWidth="1"/>
  </cols>
  <sheetData>
    <row r="4" spans="1:6" ht="20.25" customHeight="1">
      <c r="A4" s="66" t="s">
        <v>59</v>
      </c>
      <c r="B4" s="66"/>
      <c r="C4" s="66"/>
      <c r="D4" s="66"/>
      <c r="E4" s="66"/>
      <c r="F4" s="66"/>
    </row>
    <row r="5" spans="1:6" ht="17.25" customHeight="1">
      <c r="A5" s="67" t="s">
        <v>58</v>
      </c>
      <c r="B5" s="67"/>
      <c r="C5" s="67"/>
      <c r="D5" s="67"/>
      <c r="E5" s="67"/>
      <c r="F5" s="67"/>
    </row>
    <row r="6" spans="1:6" ht="18">
      <c r="A6" s="10"/>
      <c r="B6" s="10"/>
      <c r="C6" s="10"/>
      <c r="D6" s="10"/>
      <c r="E6" s="10"/>
      <c r="F6" s="9" t="s">
        <v>45</v>
      </c>
    </row>
    <row r="7" spans="1:6" ht="53.25" customHeight="1">
      <c r="A7" s="74" t="s">
        <v>0</v>
      </c>
      <c r="B7" s="72">
        <v>2016</v>
      </c>
      <c r="C7" s="73"/>
      <c r="D7" s="72">
        <v>2017</v>
      </c>
      <c r="E7" s="73"/>
      <c r="F7" s="13">
        <v>2018</v>
      </c>
    </row>
    <row r="8" spans="1:6" ht="36">
      <c r="A8" s="75"/>
      <c r="B8" s="13" t="s">
        <v>42</v>
      </c>
      <c r="C8" s="33" t="s">
        <v>66</v>
      </c>
      <c r="D8" s="13" t="s">
        <v>42</v>
      </c>
      <c r="E8" s="33" t="s">
        <v>68</v>
      </c>
      <c r="F8" s="33" t="s">
        <v>41</v>
      </c>
    </row>
    <row r="9" spans="1:6" ht="18">
      <c r="A9" s="12">
        <v>1</v>
      </c>
      <c r="B9" s="12">
        <v>4</v>
      </c>
      <c r="C9" s="12">
        <v>5</v>
      </c>
      <c r="D9" s="12">
        <v>4</v>
      </c>
      <c r="E9" s="12">
        <v>5</v>
      </c>
      <c r="F9" s="12">
        <v>6</v>
      </c>
    </row>
    <row r="10" spans="1:6" ht="12.75" customHeight="1" hidden="1">
      <c r="A10" s="12"/>
      <c r="B10" s="12"/>
      <c r="C10" s="12"/>
      <c r="D10" s="12"/>
      <c r="E10" s="12"/>
      <c r="F10" s="12"/>
    </row>
    <row r="11" spans="1:6" ht="20.25" customHeight="1" hidden="1">
      <c r="A11" s="12" t="s">
        <v>38</v>
      </c>
      <c r="B11" s="12"/>
      <c r="C11" s="12"/>
      <c r="D11" s="12"/>
      <c r="E11" s="12"/>
      <c r="F11" s="12"/>
    </row>
    <row r="12" spans="1:6" ht="13.5" customHeight="1" hidden="1" thickBot="1">
      <c r="A12" s="12"/>
      <c r="B12" s="12"/>
      <c r="C12" s="12"/>
      <c r="D12" s="12"/>
      <c r="E12" s="12"/>
      <c r="F12" s="12"/>
    </row>
    <row r="13" spans="1:6" ht="18">
      <c r="A13" s="12" t="s">
        <v>1</v>
      </c>
      <c r="B13" s="12">
        <f>SUM(B14:B15)</f>
        <v>2481265</v>
      </c>
      <c r="C13" s="12">
        <f>SUM(C14:C15)</f>
        <v>2439175.92</v>
      </c>
      <c r="D13" s="12">
        <f>SUM(D14:D15)</f>
        <v>1153810</v>
      </c>
      <c r="E13" s="12">
        <f>SUM(E14:E15)</f>
        <v>1153810</v>
      </c>
      <c r="F13" s="12">
        <f>SUM(F14:F15)</f>
        <v>138200</v>
      </c>
    </row>
    <row r="14" spans="1:6" ht="18">
      <c r="A14" s="14" t="s">
        <v>2</v>
      </c>
      <c r="B14" s="12">
        <v>101400</v>
      </c>
      <c r="C14" s="12">
        <v>101400</v>
      </c>
      <c r="D14" s="12">
        <v>106800</v>
      </c>
      <c r="E14" s="12">
        <v>106800</v>
      </c>
      <c r="F14" s="12">
        <v>92600</v>
      </c>
    </row>
    <row r="15" spans="1:7" ht="18">
      <c r="A15" s="14" t="s">
        <v>3</v>
      </c>
      <c r="B15" s="12">
        <v>2379865</v>
      </c>
      <c r="C15" s="12">
        <v>2337775.92</v>
      </c>
      <c r="D15" s="12">
        <v>1047010</v>
      </c>
      <c r="E15" s="12">
        <v>1047010</v>
      </c>
      <c r="F15" s="12">
        <v>45600</v>
      </c>
      <c r="G15" s="51"/>
    </row>
    <row r="16" spans="1:6" ht="18">
      <c r="A16" s="12" t="s">
        <v>4</v>
      </c>
      <c r="B16" s="12">
        <f>SUM(B18:B21)</f>
        <v>6260286</v>
      </c>
      <c r="C16" s="12">
        <f>SUM(C18:C21)</f>
        <v>6084611.9399999995</v>
      </c>
      <c r="D16" s="12">
        <f>SUM(D18:D21)</f>
        <v>8166314</v>
      </c>
      <c r="E16" s="12">
        <f>SUM(E18:E21)</f>
        <v>8013878</v>
      </c>
      <c r="F16" s="12">
        <f>SUM(F18:F21)</f>
        <v>9159400</v>
      </c>
    </row>
    <row r="17" spans="1:6" ht="18">
      <c r="A17" s="12" t="s">
        <v>54</v>
      </c>
      <c r="B17" s="12"/>
      <c r="C17" s="12"/>
      <c r="D17" s="12"/>
      <c r="E17" s="12"/>
      <c r="F17" s="12"/>
    </row>
    <row r="18" spans="1:6" ht="15" customHeight="1" hidden="1">
      <c r="A18" s="14" t="s">
        <v>5</v>
      </c>
      <c r="B18" s="12"/>
      <c r="C18" s="12"/>
      <c r="D18" s="12"/>
      <c r="E18" s="12"/>
      <c r="F18" s="12"/>
    </row>
    <row r="19" spans="1:6" ht="18">
      <c r="A19" s="14" t="s">
        <v>43</v>
      </c>
      <c r="B19" s="12">
        <v>5258229</v>
      </c>
      <c r="C19" s="34">
        <v>5163571.96</v>
      </c>
      <c r="D19" s="12">
        <v>7026774</v>
      </c>
      <c r="E19" s="12">
        <v>6903474</v>
      </c>
      <c r="F19" s="12">
        <v>7936450</v>
      </c>
    </row>
    <row r="20" spans="1:6" ht="18">
      <c r="A20" s="14" t="s">
        <v>6</v>
      </c>
      <c r="B20" s="12">
        <v>105817</v>
      </c>
      <c r="C20" s="12">
        <v>104440.51</v>
      </c>
      <c r="D20" s="12">
        <v>125740</v>
      </c>
      <c r="E20" s="12">
        <v>125740</v>
      </c>
      <c r="F20" s="12">
        <v>159650</v>
      </c>
    </row>
    <row r="21" spans="1:6" ht="18">
      <c r="A21" s="14" t="s">
        <v>7</v>
      </c>
      <c r="B21" s="12">
        <v>896240</v>
      </c>
      <c r="C21" s="12">
        <v>816599.47</v>
      </c>
      <c r="D21" s="12">
        <v>1013800</v>
      </c>
      <c r="E21" s="12">
        <v>984664</v>
      </c>
      <c r="F21" s="12">
        <v>1063300</v>
      </c>
    </row>
    <row r="22" spans="1:7" ht="41.25" customHeight="1">
      <c r="A22" s="68" t="s">
        <v>14</v>
      </c>
      <c r="B22" s="35">
        <v>13896524</v>
      </c>
      <c r="C22" s="70">
        <v>13865702.75</v>
      </c>
      <c r="D22" s="35">
        <v>21847435</v>
      </c>
      <c r="E22" s="35">
        <v>21708735</v>
      </c>
      <c r="F22" s="71">
        <v>25944700</v>
      </c>
      <c r="G22" s="50"/>
    </row>
    <row r="23" spans="1:6" ht="22.5" customHeight="1" hidden="1" thickBot="1">
      <c r="A23" s="68" t="s">
        <v>10</v>
      </c>
      <c r="B23" s="13"/>
      <c r="C23" s="70"/>
      <c r="D23" s="13"/>
      <c r="E23" s="13"/>
      <c r="F23" s="71"/>
    </row>
    <row r="24" spans="1:7" ht="22.5" customHeight="1">
      <c r="A24" s="21" t="s">
        <v>11</v>
      </c>
      <c r="B24" s="13">
        <v>1000</v>
      </c>
      <c r="C24" s="13">
        <v>0</v>
      </c>
      <c r="D24" s="13">
        <v>1004260</v>
      </c>
      <c r="E24" s="13">
        <v>1004260</v>
      </c>
      <c r="F24" s="13">
        <v>1871800</v>
      </c>
      <c r="G24" s="49"/>
    </row>
    <row r="25" spans="1:6" ht="18">
      <c r="A25" s="12" t="s">
        <v>53</v>
      </c>
      <c r="B25" s="34">
        <f>B22+B16+B13+B24</f>
        <v>22639075</v>
      </c>
      <c r="C25" s="34">
        <f>C22+C16+C13+C24</f>
        <v>22389490.61</v>
      </c>
      <c r="D25" s="34">
        <f>D22+D16+D13+D24</f>
        <v>32171819</v>
      </c>
      <c r="E25" s="34">
        <f>E22+E16+E13+E24</f>
        <v>31880683</v>
      </c>
      <c r="F25" s="34">
        <f>F22+F16+F13+F24</f>
        <v>37114100</v>
      </c>
    </row>
    <row r="26" spans="1:6" ht="18">
      <c r="A26" s="29"/>
      <c r="B26" s="29"/>
      <c r="C26" s="29"/>
      <c r="D26" s="36"/>
      <c r="E26" s="29"/>
      <c r="F26" s="29"/>
    </row>
    <row r="27" spans="1:6" ht="18">
      <c r="A27" s="29"/>
      <c r="B27" s="29"/>
      <c r="C27" s="29"/>
      <c r="D27" s="29"/>
      <c r="E27" s="29"/>
      <c r="F27" s="29"/>
    </row>
    <row r="28" spans="1:6" ht="18">
      <c r="A28" s="10"/>
      <c r="B28" s="10"/>
      <c r="C28" s="10"/>
      <c r="D28" s="10"/>
      <c r="E28" s="10"/>
      <c r="F28" s="10"/>
    </row>
    <row r="29" spans="1:6" s="55" customFormat="1" ht="15" customHeight="1">
      <c r="A29" s="65" t="s">
        <v>74</v>
      </c>
      <c r="B29" s="65"/>
      <c r="C29" s="65"/>
      <c r="D29" s="65"/>
      <c r="E29" s="65"/>
      <c r="F29" s="65"/>
    </row>
    <row r="30" spans="1:6" ht="18">
      <c r="A30" s="10"/>
      <c r="B30" s="10"/>
      <c r="C30" s="10"/>
      <c r="D30" s="10"/>
      <c r="E30" s="10"/>
      <c r="F30" s="10"/>
    </row>
  </sheetData>
  <sheetProtection/>
  <mergeCells count="9">
    <mergeCell ref="A29:F29"/>
    <mergeCell ref="A22:A23"/>
    <mergeCell ref="C22:C23"/>
    <mergeCell ref="F22:F23"/>
    <mergeCell ref="A4:F4"/>
    <mergeCell ref="A5:F5"/>
    <mergeCell ref="B7:C7"/>
    <mergeCell ref="D7:E7"/>
    <mergeCell ref="A7:A8"/>
  </mergeCells>
  <printOptions/>
  <pageMargins left="1.32" right="0.7874015748031497" top="1.1811023622047245" bottom="0.3937007874015748" header="0.31496062992125984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75" zoomScalePageLayoutView="0" workbookViewId="0" topLeftCell="A10">
      <selection activeCell="F20" sqref="F20:H21"/>
    </sheetView>
  </sheetViews>
  <sheetFormatPr defaultColWidth="9.140625" defaultRowHeight="12.75"/>
  <cols>
    <col min="1" max="1" width="56.8515625" style="6" customWidth="1"/>
    <col min="2" max="2" width="11.421875" style="6" customWidth="1"/>
    <col min="3" max="4" width="11.8515625" style="6" customWidth="1"/>
    <col min="5" max="5" width="12.57421875" style="6" customWidth="1"/>
    <col min="6" max="6" width="11.421875" style="6" customWidth="1"/>
    <col min="7" max="7" width="11.8515625" style="6" customWidth="1"/>
    <col min="8" max="8" width="11.421875" style="6" customWidth="1"/>
    <col min="9" max="9" width="14.57421875" style="6" customWidth="1"/>
    <col min="10" max="17" width="10.7109375" style="6" customWidth="1"/>
    <col min="18" max="19" width="8.7109375" style="6" customWidth="1"/>
    <col min="20" max="16384" width="9.140625" style="6" customWidth="1"/>
  </cols>
  <sheetData>
    <row r="1" spans="1:7" ht="16.5">
      <c r="A1" s="3"/>
      <c r="B1" s="3"/>
      <c r="C1" s="3"/>
      <c r="D1" s="3"/>
      <c r="E1" s="3"/>
      <c r="F1" s="3"/>
      <c r="G1" s="3"/>
    </row>
    <row r="2" spans="1:13" ht="18.75">
      <c r="A2" s="66" t="s">
        <v>59</v>
      </c>
      <c r="B2" s="66"/>
      <c r="C2" s="66"/>
      <c r="D2" s="66"/>
      <c r="E2" s="66"/>
      <c r="F2" s="66"/>
      <c r="G2" s="66"/>
      <c r="H2" s="66"/>
      <c r="I2" s="66"/>
      <c r="J2" s="10"/>
      <c r="K2" s="10"/>
      <c r="L2" s="10"/>
      <c r="M2" s="10"/>
    </row>
    <row r="3" spans="1:13" ht="18.75">
      <c r="A3" s="67" t="s">
        <v>60</v>
      </c>
      <c r="B3" s="67"/>
      <c r="C3" s="67"/>
      <c r="D3" s="67"/>
      <c r="E3" s="67"/>
      <c r="F3" s="67"/>
      <c r="G3" s="67"/>
      <c r="H3" s="67"/>
      <c r="I3" s="67"/>
      <c r="J3" s="10"/>
      <c r="K3" s="10"/>
      <c r="L3" s="10"/>
      <c r="M3" s="10"/>
    </row>
    <row r="4" spans="1:13" ht="20.25" customHeight="1">
      <c r="A4" s="77" t="s">
        <v>65</v>
      </c>
      <c r="B4" s="77"/>
      <c r="C4" s="77"/>
      <c r="D4" s="77"/>
      <c r="E4" s="77"/>
      <c r="F4" s="77"/>
      <c r="G4" s="77"/>
      <c r="H4" s="77"/>
      <c r="I4" s="77"/>
      <c r="J4" s="10"/>
      <c r="K4" s="10"/>
      <c r="L4" s="10"/>
      <c r="M4" s="10"/>
    </row>
    <row r="5" spans="1:13" ht="18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8.75">
      <c r="A6" s="10"/>
      <c r="B6" s="10"/>
      <c r="C6" s="10"/>
      <c r="D6" s="10"/>
      <c r="E6" s="10"/>
      <c r="F6" s="10"/>
      <c r="G6" s="10"/>
      <c r="H6" s="10"/>
      <c r="I6" s="8" t="s">
        <v>22</v>
      </c>
      <c r="J6" s="10"/>
      <c r="K6" s="10"/>
      <c r="L6" s="10"/>
      <c r="M6" s="10"/>
    </row>
    <row r="7" spans="1:13" ht="55.5" customHeight="1">
      <c r="A7" s="27" t="s">
        <v>24</v>
      </c>
      <c r="B7" s="72" t="s">
        <v>52</v>
      </c>
      <c r="C7" s="76"/>
      <c r="D7" s="76"/>
      <c r="E7" s="73"/>
      <c r="F7" s="71" t="s">
        <v>77</v>
      </c>
      <c r="G7" s="71"/>
      <c r="H7" s="71"/>
      <c r="I7" s="71"/>
      <c r="J7" s="78"/>
      <c r="K7" s="78"/>
      <c r="L7" s="78"/>
      <c r="M7" s="78"/>
    </row>
    <row r="8" spans="1:13" ht="16.5" customHeight="1">
      <c r="A8" s="28" t="s">
        <v>25</v>
      </c>
      <c r="B8" s="12">
        <v>2016</v>
      </c>
      <c r="C8" s="12">
        <v>2017</v>
      </c>
      <c r="D8" s="12">
        <v>2018</v>
      </c>
      <c r="E8" s="12">
        <v>2019</v>
      </c>
      <c r="F8" s="12">
        <v>2016</v>
      </c>
      <c r="G8" s="12">
        <v>2017</v>
      </c>
      <c r="H8" s="12">
        <v>2018</v>
      </c>
      <c r="I8" s="12">
        <v>2019</v>
      </c>
      <c r="J8" s="29"/>
      <c r="K8" s="29"/>
      <c r="L8" s="29"/>
      <c r="M8" s="30"/>
    </row>
    <row r="9" spans="1:13" ht="16.5" customHeight="1">
      <c r="A9" s="31" t="s">
        <v>88</v>
      </c>
      <c r="B9" s="32">
        <f aca="true" t="shared" si="0" ref="B9:E14">F9+J9+J20+B32+F20+B20</f>
        <v>125.9</v>
      </c>
      <c r="C9" s="32">
        <f t="shared" si="0"/>
        <v>149.3</v>
      </c>
      <c r="D9" s="32">
        <f t="shared" si="0"/>
        <v>198.8</v>
      </c>
      <c r="E9" s="32">
        <f t="shared" si="0"/>
        <v>210.52920000000003</v>
      </c>
      <c r="F9" s="32">
        <v>125.9</v>
      </c>
      <c r="G9" s="32">
        <v>149.3</v>
      </c>
      <c r="H9" s="16">
        <v>198.8</v>
      </c>
      <c r="I9" s="16">
        <f aca="true" t="shared" si="1" ref="I9:I14">H9*105.9%</f>
        <v>210.52920000000003</v>
      </c>
      <c r="J9" s="30"/>
      <c r="K9" s="30"/>
      <c r="L9" s="30"/>
      <c r="M9" s="30"/>
    </row>
    <row r="10" spans="1:13" ht="16.5" customHeight="1">
      <c r="A10" s="14" t="s">
        <v>87</v>
      </c>
      <c r="B10" s="32">
        <f t="shared" si="0"/>
        <v>10.3</v>
      </c>
      <c r="C10" s="32">
        <f t="shared" si="0"/>
        <v>9.4</v>
      </c>
      <c r="D10" s="32">
        <f t="shared" si="0"/>
        <v>0.8</v>
      </c>
      <c r="E10" s="32">
        <f t="shared" si="0"/>
        <v>0.8472000000000002</v>
      </c>
      <c r="F10" s="32">
        <v>6.5</v>
      </c>
      <c r="G10" s="32">
        <v>7.3</v>
      </c>
      <c r="H10" s="16">
        <v>0.8</v>
      </c>
      <c r="I10" s="16">
        <f t="shared" si="1"/>
        <v>0.8472000000000002</v>
      </c>
      <c r="J10" s="30"/>
      <c r="K10" s="30"/>
      <c r="L10" s="30"/>
      <c r="M10" s="30"/>
    </row>
    <row r="11" spans="1:13" ht="16.5" customHeight="1">
      <c r="A11" s="14" t="s">
        <v>84</v>
      </c>
      <c r="B11" s="32">
        <f t="shared" si="0"/>
        <v>14117.1</v>
      </c>
      <c r="C11" s="32">
        <f t="shared" si="0"/>
        <v>21008.2</v>
      </c>
      <c r="D11" s="32">
        <f t="shared" si="0"/>
        <v>25040.4</v>
      </c>
      <c r="E11" s="32">
        <f t="shared" si="0"/>
        <v>26517.783600000006</v>
      </c>
      <c r="F11" s="32">
        <v>3797</v>
      </c>
      <c r="G11" s="32">
        <f>5193.3+56</f>
        <v>5249.3</v>
      </c>
      <c r="H11" s="16">
        <v>6061</v>
      </c>
      <c r="I11" s="16">
        <f t="shared" si="1"/>
        <v>6418.599000000001</v>
      </c>
      <c r="J11" s="30"/>
      <c r="K11" s="30"/>
      <c r="L11" s="30"/>
      <c r="M11" s="30"/>
    </row>
    <row r="12" spans="1:13" ht="16.5" customHeight="1">
      <c r="A12" s="14" t="s">
        <v>85</v>
      </c>
      <c r="B12" s="32">
        <f t="shared" si="0"/>
        <v>3127.7</v>
      </c>
      <c r="C12" s="32">
        <f t="shared" si="0"/>
        <v>4656.3</v>
      </c>
      <c r="D12" s="32">
        <f t="shared" si="0"/>
        <v>5552.9</v>
      </c>
      <c r="E12" s="32">
        <f t="shared" si="0"/>
        <v>5880.521100000001</v>
      </c>
      <c r="F12" s="32">
        <v>842.9</v>
      </c>
      <c r="G12" s="32">
        <f>1177.1+12.2</f>
        <v>1189.3</v>
      </c>
      <c r="H12" s="16">
        <v>1377.4</v>
      </c>
      <c r="I12" s="16">
        <f t="shared" si="1"/>
        <v>1458.6666000000002</v>
      </c>
      <c r="J12" s="30"/>
      <c r="K12" s="30"/>
      <c r="L12" s="30"/>
      <c r="M12" s="30"/>
    </row>
    <row r="13" spans="1:13" ht="16.5" customHeight="1">
      <c r="A13" s="14" t="s">
        <v>86</v>
      </c>
      <c r="B13" s="32">
        <f t="shared" si="0"/>
        <v>1001.3</v>
      </c>
      <c r="C13" s="32">
        <f t="shared" si="0"/>
        <v>1012.3000000000001</v>
      </c>
      <c r="D13" s="32">
        <f t="shared" si="0"/>
        <v>975.2</v>
      </c>
      <c r="E13" s="32">
        <f t="shared" si="0"/>
        <v>1032.7368000000001</v>
      </c>
      <c r="F13" s="32">
        <v>244.9</v>
      </c>
      <c r="G13" s="32">
        <v>238.2</v>
      </c>
      <c r="H13" s="16">
        <v>313.6</v>
      </c>
      <c r="I13" s="16">
        <f t="shared" si="1"/>
        <v>332.1024000000001</v>
      </c>
      <c r="J13" s="30"/>
      <c r="K13" s="30"/>
      <c r="L13" s="30"/>
      <c r="M13" s="30"/>
    </row>
    <row r="14" spans="1:13" ht="16.5" customHeight="1">
      <c r="A14" s="14" t="s">
        <v>83</v>
      </c>
      <c r="B14" s="32">
        <f t="shared" si="0"/>
        <v>704.5</v>
      </c>
      <c r="C14" s="32">
        <f t="shared" si="0"/>
        <v>785</v>
      </c>
      <c r="D14" s="32">
        <f t="shared" si="0"/>
        <v>880.5</v>
      </c>
      <c r="E14" s="32">
        <f t="shared" si="0"/>
        <v>932.3695000000001</v>
      </c>
      <c r="F14" s="32">
        <v>694.5</v>
      </c>
      <c r="G14" s="32">
        <v>778.5</v>
      </c>
      <c r="H14" s="16">
        <v>859.3</v>
      </c>
      <c r="I14" s="16">
        <f t="shared" si="1"/>
        <v>909.9987000000001</v>
      </c>
      <c r="J14" s="30"/>
      <c r="K14" s="30"/>
      <c r="L14" s="30"/>
      <c r="M14" s="30"/>
    </row>
    <row r="15" spans="1:13" ht="16.5" customHeight="1">
      <c r="A15" s="14" t="s">
        <v>62</v>
      </c>
      <c r="B15" s="16">
        <f aca="true" t="shared" si="2" ref="B15:I15">SUM(B9:B14)</f>
        <v>19086.8</v>
      </c>
      <c r="C15" s="16">
        <f t="shared" si="2"/>
        <v>27620.5</v>
      </c>
      <c r="D15" s="16">
        <f t="shared" si="2"/>
        <v>32648.600000000002</v>
      </c>
      <c r="E15" s="16">
        <f t="shared" si="2"/>
        <v>34574.78740000001</v>
      </c>
      <c r="F15" s="16">
        <f t="shared" si="2"/>
        <v>5711.7</v>
      </c>
      <c r="G15" s="16">
        <f t="shared" si="2"/>
        <v>7611.900000000001</v>
      </c>
      <c r="H15" s="16">
        <f t="shared" si="2"/>
        <v>8810.9</v>
      </c>
      <c r="I15" s="16">
        <f t="shared" si="2"/>
        <v>9330.743100000002</v>
      </c>
      <c r="J15" s="10"/>
      <c r="K15" s="10"/>
      <c r="L15" s="10"/>
      <c r="M15" s="10"/>
    </row>
    <row r="16" spans="1:13" ht="16.5" customHeight="1">
      <c r="A16" s="10"/>
      <c r="B16" s="52"/>
      <c r="C16" s="52"/>
      <c r="D16" s="52"/>
      <c r="E16" s="52"/>
      <c r="F16" s="10"/>
      <c r="G16" s="10"/>
      <c r="H16" s="10"/>
      <c r="I16" s="10"/>
      <c r="J16" s="10"/>
      <c r="K16" s="10"/>
      <c r="L16" s="10"/>
      <c r="M16" s="10"/>
    </row>
    <row r="17" spans="1:13" ht="16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44.25" customHeight="1">
      <c r="A18" s="27" t="s">
        <v>24</v>
      </c>
      <c r="B18" s="72" t="s">
        <v>96</v>
      </c>
      <c r="C18" s="76"/>
      <c r="D18" s="76"/>
      <c r="E18" s="73"/>
      <c r="F18" s="71" t="s">
        <v>95</v>
      </c>
      <c r="G18" s="71"/>
      <c r="H18" s="71"/>
      <c r="I18" s="71"/>
      <c r="J18" s="78"/>
      <c r="K18" s="78"/>
      <c r="L18" s="78"/>
      <c r="M18" s="10"/>
    </row>
    <row r="19" spans="1:13" ht="16.5" customHeight="1">
      <c r="A19" s="28" t="s">
        <v>25</v>
      </c>
      <c r="B19" s="12">
        <v>2016</v>
      </c>
      <c r="C19" s="12">
        <v>2017</v>
      </c>
      <c r="D19" s="12">
        <v>2018</v>
      </c>
      <c r="E19" s="12">
        <v>2019</v>
      </c>
      <c r="F19" s="12">
        <v>2016</v>
      </c>
      <c r="G19" s="12">
        <v>2017</v>
      </c>
      <c r="H19" s="12">
        <v>2018</v>
      </c>
      <c r="I19" s="12">
        <v>2019</v>
      </c>
      <c r="J19" s="29"/>
      <c r="K19" s="29"/>
      <c r="L19" s="29"/>
      <c r="M19" s="10"/>
    </row>
    <row r="20" spans="1:13" ht="16.5" customHeight="1">
      <c r="A20" s="31" t="s">
        <v>88</v>
      </c>
      <c r="B20" s="16">
        <v>0</v>
      </c>
      <c r="C20" s="16">
        <v>0</v>
      </c>
      <c r="D20" s="16">
        <v>0</v>
      </c>
      <c r="E20" s="16">
        <f aca="true" t="shared" si="3" ref="E20:E25">D20*105.5%</f>
        <v>0</v>
      </c>
      <c r="F20" s="16">
        <v>0</v>
      </c>
      <c r="G20" s="16">
        <v>0</v>
      </c>
      <c r="H20" s="16">
        <v>0</v>
      </c>
      <c r="I20" s="16">
        <f>H20*105.5%</f>
        <v>0</v>
      </c>
      <c r="J20" s="30"/>
      <c r="K20" s="30"/>
      <c r="L20" s="30"/>
      <c r="M20" s="10"/>
    </row>
    <row r="21" spans="1:13" ht="16.5" customHeight="1">
      <c r="A21" s="14" t="s">
        <v>87</v>
      </c>
      <c r="B21" s="16">
        <v>3.8</v>
      </c>
      <c r="C21" s="16">
        <v>2.1</v>
      </c>
      <c r="D21" s="16">
        <v>0</v>
      </c>
      <c r="E21" s="16">
        <f t="shared" si="3"/>
        <v>0</v>
      </c>
      <c r="F21" s="16">
        <v>0</v>
      </c>
      <c r="G21" s="16">
        <v>0</v>
      </c>
      <c r="H21" s="16">
        <v>0</v>
      </c>
      <c r="I21" s="16">
        <f>H21*105.5%</f>
        <v>0</v>
      </c>
      <c r="J21" s="30"/>
      <c r="K21" s="30"/>
      <c r="L21" s="30"/>
      <c r="M21" s="10"/>
    </row>
    <row r="22" spans="1:13" ht="16.5" customHeight="1">
      <c r="A22" s="14" t="s">
        <v>84</v>
      </c>
      <c r="B22" s="16">
        <v>1370</v>
      </c>
      <c r="C22" s="16">
        <v>655.3</v>
      </c>
      <c r="D22" s="16">
        <v>0</v>
      </c>
      <c r="E22" s="16">
        <f t="shared" si="3"/>
        <v>0</v>
      </c>
      <c r="F22" s="16">
        <v>8950.1</v>
      </c>
      <c r="G22" s="16">
        <f>15103.6</f>
        <v>15103.6</v>
      </c>
      <c r="H22" s="16">
        <v>18979.4</v>
      </c>
      <c r="I22" s="16">
        <f>H22*105.9%</f>
        <v>20099.184600000004</v>
      </c>
      <c r="J22" s="30"/>
      <c r="K22" s="30"/>
      <c r="L22" s="30"/>
      <c r="M22" s="10"/>
    </row>
    <row r="23" spans="1:13" ht="16.5" customHeight="1">
      <c r="A23" s="14" t="s">
        <v>85</v>
      </c>
      <c r="B23" s="16">
        <v>299.1</v>
      </c>
      <c r="C23" s="16">
        <v>144.2</v>
      </c>
      <c r="D23" s="16">
        <v>0</v>
      </c>
      <c r="E23" s="16">
        <f t="shared" si="3"/>
        <v>0</v>
      </c>
      <c r="F23" s="16">
        <v>1985.7</v>
      </c>
      <c r="G23" s="16">
        <f>3322.8</f>
        <v>3322.8</v>
      </c>
      <c r="H23" s="16">
        <v>4175.5</v>
      </c>
      <c r="I23" s="16">
        <f>H23*105.9%</f>
        <v>4421.8545</v>
      </c>
      <c r="J23" s="30"/>
      <c r="K23" s="30"/>
      <c r="L23" s="30"/>
      <c r="M23" s="10"/>
    </row>
    <row r="24" spans="1:13" ht="16.5" customHeight="1">
      <c r="A24" s="14" t="s">
        <v>86</v>
      </c>
      <c r="B24" s="16">
        <v>155.3</v>
      </c>
      <c r="C24" s="16">
        <v>115.1</v>
      </c>
      <c r="D24" s="16">
        <v>0</v>
      </c>
      <c r="E24" s="16">
        <f t="shared" si="3"/>
        <v>0</v>
      </c>
      <c r="F24" s="16">
        <f>601.1</f>
        <v>601.1</v>
      </c>
      <c r="G24" s="16">
        <f>654+5</f>
        <v>659</v>
      </c>
      <c r="H24" s="16">
        <f>659.1+2.5</f>
        <v>661.6</v>
      </c>
      <c r="I24" s="16">
        <f>H24*105.9%</f>
        <v>700.6344000000001</v>
      </c>
      <c r="J24" s="30"/>
      <c r="K24" s="30"/>
      <c r="L24" s="30"/>
      <c r="M24" s="10"/>
    </row>
    <row r="25" spans="1:13" ht="16.5" customHeight="1">
      <c r="A25" s="14" t="s">
        <v>83</v>
      </c>
      <c r="B25" s="16">
        <v>10</v>
      </c>
      <c r="C25" s="16">
        <v>0</v>
      </c>
      <c r="D25" s="16">
        <v>20</v>
      </c>
      <c r="E25" s="16">
        <f t="shared" si="3"/>
        <v>21.099999999999998</v>
      </c>
      <c r="F25" s="16"/>
      <c r="G25" s="16">
        <v>6.5</v>
      </c>
      <c r="H25" s="16">
        <v>1.2</v>
      </c>
      <c r="I25" s="16">
        <f>H25*105.9%</f>
        <v>1.2708000000000002</v>
      </c>
      <c r="J25" s="30"/>
      <c r="K25" s="30"/>
      <c r="L25" s="30"/>
      <c r="M25" s="10"/>
    </row>
    <row r="26" spans="1:13" ht="18">
      <c r="A26" s="14" t="s">
        <v>62</v>
      </c>
      <c r="B26" s="16">
        <f aca="true" t="shared" si="4" ref="B26:I26">SUM(B20:B25)</f>
        <v>1838.2</v>
      </c>
      <c r="C26" s="16">
        <f t="shared" si="4"/>
        <v>916.6999999999999</v>
      </c>
      <c r="D26" s="16">
        <f t="shared" si="4"/>
        <v>20</v>
      </c>
      <c r="E26" s="16">
        <f t="shared" si="4"/>
        <v>21.099999999999998</v>
      </c>
      <c r="F26" s="16">
        <f t="shared" si="4"/>
        <v>11536.900000000001</v>
      </c>
      <c r="G26" s="16">
        <f t="shared" si="4"/>
        <v>19091.9</v>
      </c>
      <c r="H26" s="16">
        <f t="shared" si="4"/>
        <v>23817.7</v>
      </c>
      <c r="I26" s="16">
        <f t="shared" si="4"/>
        <v>25222.944300000003</v>
      </c>
      <c r="J26" s="30"/>
      <c r="K26" s="30"/>
      <c r="L26" s="30"/>
      <c r="M26" s="10"/>
    </row>
    <row r="27" spans="1:13" ht="18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10"/>
    </row>
    <row r="28" spans="1:13" s="55" customFormat="1" ht="18">
      <c r="A28" s="65" t="s">
        <v>73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56"/>
      <c r="M28" s="56"/>
    </row>
    <row r="29" spans="1:13" ht="18">
      <c r="A29" s="30"/>
      <c r="B29" s="30"/>
      <c r="C29" s="30"/>
      <c r="D29" s="30"/>
      <c r="E29" s="30"/>
      <c r="F29" s="10"/>
      <c r="G29" s="10"/>
      <c r="H29" s="10"/>
      <c r="I29" s="10"/>
      <c r="J29" s="10"/>
      <c r="K29" s="10"/>
      <c r="L29" s="10"/>
      <c r="M29" s="10"/>
    </row>
    <row r="30" spans="1:5" ht="12.75" customHeight="1">
      <c r="A30" s="3"/>
      <c r="B30" s="57"/>
      <c r="C30" s="57"/>
      <c r="D30" s="57"/>
      <c r="E30" s="2"/>
    </row>
    <row r="31" spans="1:5" ht="16.5">
      <c r="A31" s="3"/>
      <c r="B31" s="3"/>
      <c r="C31" s="3"/>
      <c r="D31" s="3"/>
      <c r="E31" s="3"/>
    </row>
    <row r="32" spans="1:5" ht="16.5">
      <c r="A32" s="4"/>
      <c r="B32" s="4"/>
      <c r="C32" s="4"/>
      <c r="D32" s="4"/>
      <c r="E32" s="4"/>
    </row>
    <row r="33" spans="1:5" ht="16.5">
      <c r="A33" s="4"/>
      <c r="B33" s="4"/>
      <c r="C33" s="4"/>
      <c r="D33" s="4"/>
      <c r="E33" s="4"/>
    </row>
    <row r="34" spans="1:5" ht="16.5">
      <c r="A34" s="4"/>
      <c r="B34" s="4"/>
      <c r="C34" s="4"/>
      <c r="D34" s="4"/>
      <c r="E34" s="4"/>
    </row>
    <row r="35" spans="1:5" ht="16.5">
      <c r="A35" s="4"/>
      <c r="B35" s="4"/>
      <c r="C35" s="4"/>
      <c r="D35" s="4"/>
      <c r="E35" s="4"/>
    </row>
    <row r="36" spans="1:5" ht="16.5">
      <c r="A36" s="4"/>
      <c r="B36" s="4"/>
      <c r="C36" s="4"/>
      <c r="D36" s="4"/>
      <c r="E36" s="4"/>
    </row>
    <row r="37" spans="1:5" ht="16.5">
      <c r="A37" s="4"/>
      <c r="B37" s="4"/>
      <c r="C37" s="4"/>
      <c r="D37" s="4"/>
      <c r="E37" s="4"/>
    </row>
  </sheetData>
  <sheetProtection/>
  <mergeCells count="11">
    <mergeCell ref="J18:L18"/>
    <mergeCell ref="A28:K28"/>
    <mergeCell ref="J7:M7"/>
    <mergeCell ref="B18:E18"/>
    <mergeCell ref="F18:I18"/>
    <mergeCell ref="F7:I7"/>
    <mergeCell ref="A2:I2"/>
    <mergeCell ref="A3:I3"/>
    <mergeCell ref="B7:E7"/>
    <mergeCell ref="B30:D30"/>
    <mergeCell ref="A4:I4"/>
  </mergeCells>
  <printOptions/>
  <pageMargins left="0.7874015748031497" right="0.7874015748031497" top="1.1811023622047245" bottom="0.3937007874015748" header="0.7086614173228347" footer="0.15748031496062992"/>
  <pageSetup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0"/>
  <sheetViews>
    <sheetView tabSelected="1" view="pageBreakPreview" zoomScale="106" zoomScaleSheetLayoutView="106" workbookViewId="0" topLeftCell="A1">
      <pane ySplit="5" topLeftCell="A6" activePane="bottomLeft" state="frozen"/>
      <selection pane="topLeft" activeCell="A1" sqref="A1"/>
      <selection pane="bottomLeft" activeCell="B100" sqref="B100"/>
    </sheetView>
  </sheetViews>
  <sheetFormatPr defaultColWidth="9.140625" defaultRowHeight="12.75"/>
  <cols>
    <col min="1" max="1" width="53.8515625" style="6" customWidth="1"/>
    <col min="2" max="2" width="18.57421875" style="6" customWidth="1"/>
    <col min="3" max="3" width="19.00390625" style="6" customWidth="1"/>
    <col min="4" max="4" width="18.57421875" style="6" customWidth="1"/>
    <col min="5" max="5" width="19.8515625" style="6" customWidth="1"/>
    <col min="6" max="6" width="14.140625" style="6" customWidth="1"/>
    <col min="7" max="7" width="15.421875" style="6" customWidth="1"/>
    <col min="8" max="16384" width="9.140625" style="6" customWidth="1"/>
  </cols>
  <sheetData>
    <row r="1" spans="1:7" ht="18">
      <c r="A1" s="66" t="s">
        <v>61</v>
      </c>
      <c r="B1" s="66"/>
      <c r="C1" s="66"/>
      <c r="D1" s="66"/>
      <c r="E1" s="66"/>
      <c r="F1" s="10"/>
      <c r="G1" s="10"/>
    </row>
    <row r="2" spans="1:7" ht="18">
      <c r="A2" s="67" t="s">
        <v>64</v>
      </c>
      <c r="B2" s="67"/>
      <c r="C2" s="67"/>
      <c r="D2" s="67"/>
      <c r="E2" s="67"/>
      <c r="F2" s="10"/>
      <c r="G2" s="10"/>
    </row>
    <row r="3" spans="1:7" ht="18">
      <c r="A3" s="67"/>
      <c r="B3" s="67"/>
      <c r="C3" s="67"/>
      <c r="D3" s="67"/>
      <c r="E3" s="10"/>
      <c r="F3" s="10"/>
      <c r="G3" s="10"/>
    </row>
    <row r="4" spans="1:7" ht="20.25" customHeight="1">
      <c r="A4" s="10"/>
      <c r="B4" s="10"/>
      <c r="C4" s="10"/>
      <c r="D4" s="10"/>
      <c r="E4" s="11" t="s">
        <v>22</v>
      </c>
      <c r="F4" s="10"/>
      <c r="G4" s="11" t="s">
        <v>63</v>
      </c>
    </row>
    <row r="5" spans="1:9" ht="61.5" customHeight="1">
      <c r="A5" s="12" t="s">
        <v>0</v>
      </c>
      <c r="B5" s="13" t="s">
        <v>89</v>
      </c>
      <c r="C5" s="13" t="s">
        <v>90</v>
      </c>
      <c r="D5" s="13" t="s">
        <v>91</v>
      </c>
      <c r="E5" s="13" t="s">
        <v>97</v>
      </c>
      <c r="F5" s="13" t="s">
        <v>92</v>
      </c>
      <c r="G5" s="13" t="s">
        <v>93</v>
      </c>
      <c r="I5" s="7"/>
    </row>
    <row r="6" spans="1:7" ht="18">
      <c r="A6" s="12"/>
      <c r="B6" s="12"/>
      <c r="C6" s="12"/>
      <c r="D6" s="12"/>
      <c r="E6" s="12"/>
      <c r="F6" s="14"/>
      <c r="G6" s="14"/>
    </row>
    <row r="7" spans="1:7" s="81" customFormat="1" ht="12.75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</row>
    <row r="8" spans="1:7" ht="18.75" customHeight="1" hidden="1">
      <c r="A8" s="12" t="s">
        <v>38</v>
      </c>
      <c r="B8" s="12">
        <v>388544.2</v>
      </c>
      <c r="C8" s="12">
        <v>388544.2</v>
      </c>
      <c r="D8" s="12">
        <v>388544.2</v>
      </c>
      <c r="E8" s="12">
        <v>388544.2</v>
      </c>
      <c r="F8" s="14"/>
      <c r="G8" s="14"/>
    </row>
    <row r="9" spans="1:7" ht="18">
      <c r="A9" s="12" t="s">
        <v>67</v>
      </c>
      <c r="B9" s="15">
        <v>22389.5</v>
      </c>
      <c r="C9" s="15">
        <v>31880.7</v>
      </c>
      <c r="D9" s="15">
        <v>37114.1</v>
      </c>
      <c r="E9" s="15">
        <f aca="true" t="shared" si="0" ref="E9:E45">D9-C9</f>
        <v>5233.399999999998</v>
      </c>
      <c r="F9" s="16">
        <f>(D9/B9)*100-100</f>
        <v>65.76564907657607</v>
      </c>
      <c r="G9" s="16">
        <f>(D9/C9)*100-100</f>
        <v>16.415574312985598</v>
      </c>
    </row>
    <row r="10" spans="1:7" ht="18">
      <c r="A10" s="14" t="s">
        <v>51</v>
      </c>
      <c r="B10" s="15"/>
      <c r="C10" s="15"/>
      <c r="D10" s="15"/>
      <c r="E10" s="15"/>
      <c r="F10" s="16"/>
      <c r="G10" s="16"/>
    </row>
    <row r="11" spans="1:7" ht="18">
      <c r="A11" s="14" t="s">
        <v>32</v>
      </c>
      <c r="B11" s="15">
        <f>B21+B30+B39+B47+B104+B112</f>
        <v>14117.1</v>
      </c>
      <c r="C11" s="15">
        <f>C21+C30+C39+C47+C112+C104</f>
        <v>21008.2</v>
      </c>
      <c r="D11" s="15">
        <f>D21+D30+D39+D47+D112</f>
        <v>25040.4</v>
      </c>
      <c r="E11" s="15">
        <f t="shared" si="0"/>
        <v>4032.2000000000007</v>
      </c>
      <c r="F11" s="16">
        <f aca="true" t="shared" si="1" ref="F11:F65">(D11/B11)*100-100</f>
        <v>77.3763733344667</v>
      </c>
      <c r="G11" s="16">
        <f aca="true" t="shared" si="2" ref="G11:G65">(D11/C11)*100-100</f>
        <v>19.19345779267144</v>
      </c>
    </row>
    <row r="12" spans="1:7" ht="18">
      <c r="A12" s="14" t="s">
        <v>33</v>
      </c>
      <c r="B12" s="15">
        <f>B22+B31+B40+B48+B105+B113</f>
        <v>3127.7</v>
      </c>
      <c r="C12" s="15">
        <f>C22+C31+C40+C48+C113+C105</f>
        <v>4656.299999999999</v>
      </c>
      <c r="D12" s="15">
        <f>D22+D31+D40+D48+D113</f>
        <v>5552.9</v>
      </c>
      <c r="E12" s="15">
        <f t="shared" si="0"/>
        <v>896.6000000000004</v>
      </c>
      <c r="F12" s="16">
        <f t="shared" si="1"/>
        <v>77.53940595325639</v>
      </c>
      <c r="G12" s="16">
        <f t="shared" si="2"/>
        <v>19.255632154285607</v>
      </c>
    </row>
    <row r="13" spans="1:7" ht="18">
      <c r="A13" s="14" t="s">
        <v>34</v>
      </c>
      <c r="B13" s="15">
        <f>B23+B106</f>
        <v>10.3</v>
      </c>
      <c r="C13" s="15">
        <f>C23+C106</f>
        <v>9.4</v>
      </c>
      <c r="D13" s="15">
        <f>D23+D106</f>
        <v>0.8</v>
      </c>
      <c r="E13" s="15">
        <f t="shared" si="0"/>
        <v>-8.6</v>
      </c>
      <c r="F13" s="16">
        <f t="shared" si="1"/>
        <v>-92.23300970873787</v>
      </c>
      <c r="G13" s="16">
        <f t="shared" si="2"/>
        <v>-91.48936170212767</v>
      </c>
    </row>
    <row r="14" spans="1:7" ht="18">
      <c r="A14" s="14" t="s">
        <v>35</v>
      </c>
      <c r="B14" s="15">
        <f>B24+B114</f>
        <v>125.9</v>
      </c>
      <c r="C14" s="15">
        <f>C24+C114</f>
        <v>149.29999999999998</v>
      </c>
      <c r="D14" s="15">
        <f>D24+D114</f>
        <v>198.8</v>
      </c>
      <c r="E14" s="15">
        <f t="shared" si="0"/>
        <v>49.50000000000003</v>
      </c>
      <c r="F14" s="16">
        <f t="shared" si="1"/>
        <v>57.90309769658458</v>
      </c>
      <c r="G14" s="16">
        <f t="shared" si="2"/>
        <v>33.154722036168806</v>
      </c>
    </row>
    <row r="15" spans="1:7" ht="18">
      <c r="A15" s="14" t="s">
        <v>36</v>
      </c>
      <c r="B15" s="15">
        <f>B25+B52+B107</f>
        <v>1001.3</v>
      </c>
      <c r="C15" s="15">
        <f>C25+C52+C107</f>
        <v>1012.3000000000001</v>
      </c>
      <c r="D15" s="15">
        <f>D25+D52+D107</f>
        <v>975.2</v>
      </c>
      <c r="E15" s="15">
        <f t="shared" si="0"/>
        <v>-37.10000000000002</v>
      </c>
      <c r="F15" s="16">
        <f t="shared" si="1"/>
        <v>-2.6066114051732683</v>
      </c>
      <c r="G15" s="16">
        <f t="shared" si="2"/>
        <v>-3.6649214659685896</v>
      </c>
    </row>
    <row r="16" spans="1:7" ht="18">
      <c r="A16" s="17" t="s">
        <v>50</v>
      </c>
      <c r="B16" s="15">
        <f>B53+B108+B115</f>
        <v>704.5</v>
      </c>
      <c r="C16" s="15">
        <f>C53+C108+C115</f>
        <v>785</v>
      </c>
      <c r="D16" s="15">
        <f>D53+D108+D115</f>
        <v>880.5</v>
      </c>
      <c r="E16" s="15">
        <f t="shared" si="0"/>
        <v>95.5</v>
      </c>
      <c r="F16" s="16">
        <f t="shared" si="1"/>
        <v>24.982256919801273</v>
      </c>
      <c r="G16" s="16">
        <f t="shared" si="2"/>
        <v>12.165605095541409</v>
      </c>
    </row>
    <row r="17" spans="1:7" ht="18">
      <c r="A17" s="14" t="s">
        <v>55</v>
      </c>
      <c r="B17" s="15">
        <f>SUM(B11:B16)</f>
        <v>19086.8</v>
      </c>
      <c r="C17" s="15">
        <f>SUM(C11:C16)</f>
        <v>27620.5</v>
      </c>
      <c r="D17" s="15">
        <f>SUM(D11:D16)</f>
        <v>32648.600000000002</v>
      </c>
      <c r="E17" s="15">
        <f t="shared" si="0"/>
        <v>5028.100000000002</v>
      </c>
      <c r="F17" s="16">
        <f t="shared" si="1"/>
        <v>71.05329337552655</v>
      </c>
      <c r="G17" s="16">
        <f t="shared" si="2"/>
        <v>18.204232363642944</v>
      </c>
    </row>
    <row r="18" spans="1:7" ht="18">
      <c r="A18" s="14" t="s">
        <v>40</v>
      </c>
      <c r="B18" s="15">
        <f>B17/B9*100</f>
        <v>85.24888898814176</v>
      </c>
      <c r="C18" s="15">
        <f>C17/C9*100</f>
        <v>86.63705627542683</v>
      </c>
      <c r="D18" s="15">
        <f>D17/D9*100</f>
        <v>87.96818459830631</v>
      </c>
      <c r="E18" s="15">
        <f t="shared" si="0"/>
        <v>1.3311283228794792</v>
      </c>
      <c r="F18" s="16">
        <f t="shared" si="1"/>
        <v>3.189831143186865</v>
      </c>
      <c r="G18" s="16">
        <f t="shared" si="2"/>
        <v>1.5364422339647632</v>
      </c>
    </row>
    <row r="19" spans="1:7" ht="18">
      <c r="A19" s="18" t="s">
        <v>43</v>
      </c>
      <c r="B19" s="19">
        <v>5163.6</v>
      </c>
      <c r="C19" s="19">
        <v>6093.5</v>
      </c>
      <c r="D19" s="19">
        <v>7936.4</v>
      </c>
      <c r="E19" s="15">
        <f t="shared" si="0"/>
        <v>1842.8999999999996</v>
      </c>
      <c r="F19" s="16">
        <f t="shared" si="1"/>
        <v>53.698969711054275</v>
      </c>
      <c r="G19" s="16">
        <f t="shared" si="2"/>
        <v>30.24370230573561</v>
      </c>
    </row>
    <row r="20" spans="1:7" ht="18">
      <c r="A20" s="14" t="s">
        <v>51</v>
      </c>
      <c r="B20" s="15"/>
      <c r="C20" s="15"/>
      <c r="D20" s="15"/>
      <c r="E20" s="15"/>
      <c r="F20" s="16"/>
      <c r="G20" s="16"/>
    </row>
    <row r="21" spans="1:7" ht="18">
      <c r="A21" s="14" t="s">
        <v>32</v>
      </c>
      <c r="B21" s="15">
        <v>3733.1</v>
      </c>
      <c r="C21" s="15">
        <v>5193.3</v>
      </c>
      <c r="D21" s="15">
        <v>5967.9</v>
      </c>
      <c r="E21" s="15">
        <f t="shared" si="0"/>
        <v>774.5999999999995</v>
      </c>
      <c r="F21" s="16">
        <f t="shared" si="1"/>
        <v>59.86445581420267</v>
      </c>
      <c r="G21" s="16">
        <f t="shared" si="2"/>
        <v>14.915371728958448</v>
      </c>
    </row>
    <row r="22" spans="1:7" ht="18">
      <c r="A22" s="14" t="s">
        <v>33</v>
      </c>
      <c r="B22" s="15">
        <v>828.8</v>
      </c>
      <c r="C22" s="15">
        <v>1177.1</v>
      </c>
      <c r="D22" s="15">
        <v>1356.9</v>
      </c>
      <c r="E22" s="15">
        <f t="shared" si="0"/>
        <v>179.80000000000018</v>
      </c>
      <c r="F22" s="16">
        <f t="shared" si="1"/>
        <v>63.718629343629374</v>
      </c>
      <c r="G22" s="16">
        <f t="shared" si="2"/>
        <v>15.274827967037652</v>
      </c>
    </row>
    <row r="23" spans="1:7" ht="18">
      <c r="A23" s="14" t="s">
        <v>34</v>
      </c>
      <c r="B23" s="15">
        <v>6.5</v>
      </c>
      <c r="C23" s="15">
        <v>7.3</v>
      </c>
      <c r="D23" s="15">
        <v>0.8</v>
      </c>
      <c r="E23" s="15">
        <f t="shared" si="0"/>
        <v>-6.5</v>
      </c>
      <c r="F23" s="16">
        <f t="shared" si="1"/>
        <v>-87.6923076923077</v>
      </c>
      <c r="G23" s="16">
        <f t="shared" si="2"/>
        <v>-89.04109589041096</v>
      </c>
    </row>
    <row r="24" spans="1:7" ht="18">
      <c r="A24" s="14" t="s">
        <v>35</v>
      </c>
      <c r="B24" s="15">
        <v>110.9</v>
      </c>
      <c r="C24" s="15">
        <v>133.1</v>
      </c>
      <c r="D24" s="15">
        <v>166.3</v>
      </c>
      <c r="E24" s="15">
        <f t="shared" si="0"/>
        <v>33.20000000000002</v>
      </c>
      <c r="F24" s="16">
        <f t="shared" si="1"/>
        <v>49.95491433724075</v>
      </c>
      <c r="G24" s="16">
        <f t="shared" si="2"/>
        <v>24.9436513899324</v>
      </c>
    </row>
    <row r="25" spans="1:7" ht="18">
      <c r="A25" s="14" t="s">
        <v>36</v>
      </c>
      <c r="B25" s="15">
        <v>244.9</v>
      </c>
      <c r="C25" s="15">
        <v>238.2</v>
      </c>
      <c r="D25" s="15">
        <v>313.6</v>
      </c>
      <c r="E25" s="15">
        <f t="shared" si="0"/>
        <v>75.40000000000003</v>
      </c>
      <c r="F25" s="16">
        <f t="shared" si="1"/>
        <v>28.052266231114743</v>
      </c>
      <c r="G25" s="16">
        <f t="shared" si="2"/>
        <v>31.6540722082284</v>
      </c>
    </row>
    <row r="26" spans="1:7" ht="18">
      <c r="A26" s="14" t="s">
        <v>55</v>
      </c>
      <c r="B26" s="15">
        <f>SUM(B21:B25)</f>
        <v>4924.199999999999</v>
      </c>
      <c r="C26" s="15">
        <f>SUM(C21:C25)</f>
        <v>6749</v>
      </c>
      <c r="D26" s="15">
        <f>SUM(D21:D25)</f>
        <v>7805.5</v>
      </c>
      <c r="E26" s="15">
        <f t="shared" si="0"/>
        <v>1056.5</v>
      </c>
      <c r="F26" s="16">
        <f t="shared" si="1"/>
        <v>58.513057958653235</v>
      </c>
      <c r="G26" s="16">
        <f t="shared" si="2"/>
        <v>15.654170988294553</v>
      </c>
    </row>
    <row r="27" spans="1:7" ht="18">
      <c r="A27" s="14" t="s">
        <v>40</v>
      </c>
      <c r="B27" s="15">
        <f>B26/B19*100</f>
        <v>95.36369974436437</v>
      </c>
      <c r="C27" s="15">
        <f>C26/C19*100</f>
        <v>110.75736440469353</v>
      </c>
      <c r="D27" s="15">
        <f>D26/D19*100</f>
        <v>98.35063756867093</v>
      </c>
      <c r="E27" s="15">
        <f t="shared" si="0"/>
        <v>-12.4067268360226</v>
      </c>
      <c r="F27" s="16">
        <f t="shared" si="1"/>
        <v>3.132153882780827</v>
      </c>
      <c r="G27" s="16">
        <f t="shared" si="2"/>
        <v>-11.20171728779134</v>
      </c>
    </row>
    <row r="28" spans="1:7" ht="17.25" customHeight="1" hidden="1">
      <c r="A28" s="18" t="s">
        <v>46</v>
      </c>
      <c r="B28" s="19">
        <v>0</v>
      </c>
      <c r="C28" s="19">
        <v>0</v>
      </c>
      <c r="D28" s="19">
        <v>0</v>
      </c>
      <c r="E28" s="15">
        <f t="shared" si="0"/>
        <v>0</v>
      </c>
      <c r="F28" s="16" t="e">
        <f t="shared" si="1"/>
        <v>#DIV/0!</v>
      </c>
      <c r="G28" s="16" t="e">
        <f t="shared" si="2"/>
        <v>#DIV/0!</v>
      </c>
    </row>
    <row r="29" spans="1:7" ht="16.5" customHeight="1" hidden="1">
      <c r="A29" s="14" t="s">
        <v>37</v>
      </c>
      <c r="B29" s="15"/>
      <c r="C29" s="15"/>
      <c r="D29" s="15"/>
      <c r="E29" s="15">
        <f t="shared" si="0"/>
        <v>0</v>
      </c>
      <c r="F29" s="16" t="e">
        <f t="shared" si="1"/>
        <v>#DIV/0!</v>
      </c>
      <c r="G29" s="16" t="e">
        <f t="shared" si="2"/>
        <v>#DIV/0!</v>
      </c>
    </row>
    <row r="30" spans="1:7" ht="16.5" customHeight="1" hidden="1">
      <c r="A30" s="14" t="s">
        <v>32</v>
      </c>
      <c r="B30" s="15"/>
      <c r="C30" s="15"/>
      <c r="D30" s="15"/>
      <c r="E30" s="15">
        <f t="shared" si="0"/>
        <v>0</v>
      </c>
      <c r="F30" s="16" t="e">
        <f t="shared" si="1"/>
        <v>#DIV/0!</v>
      </c>
      <c r="G30" s="16" t="e">
        <f t="shared" si="2"/>
        <v>#DIV/0!</v>
      </c>
    </row>
    <row r="31" spans="1:7" ht="16.5" customHeight="1" hidden="1">
      <c r="A31" s="14" t="s">
        <v>33</v>
      </c>
      <c r="B31" s="15"/>
      <c r="C31" s="15"/>
      <c r="D31" s="15"/>
      <c r="E31" s="15">
        <f t="shared" si="0"/>
        <v>0</v>
      </c>
      <c r="F31" s="16" t="e">
        <f t="shared" si="1"/>
        <v>#DIV/0!</v>
      </c>
      <c r="G31" s="16" t="e">
        <f t="shared" si="2"/>
        <v>#DIV/0!</v>
      </c>
    </row>
    <row r="32" spans="1:7" ht="16.5" customHeight="1" hidden="1">
      <c r="A32" s="14" t="s">
        <v>34</v>
      </c>
      <c r="B32" s="15"/>
      <c r="C32" s="15"/>
      <c r="D32" s="15"/>
      <c r="E32" s="15">
        <f t="shared" si="0"/>
        <v>0</v>
      </c>
      <c r="F32" s="16" t="e">
        <f t="shared" si="1"/>
        <v>#DIV/0!</v>
      </c>
      <c r="G32" s="16" t="e">
        <f t="shared" si="2"/>
        <v>#DIV/0!</v>
      </c>
    </row>
    <row r="33" spans="1:7" ht="16.5" customHeight="1" hidden="1">
      <c r="A33" s="14" t="s">
        <v>35</v>
      </c>
      <c r="B33" s="15"/>
      <c r="C33" s="15"/>
      <c r="D33" s="15"/>
      <c r="E33" s="15">
        <f t="shared" si="0"/>
        <v>0</v>
      </c>
      <c r="F33" s="16" t="e">
        <f t="shared" si="1"/>
        <v>#DIV/0!</v>
      </c>
      <c r="G33" s="16" t="e">
        <f t="shared" si="2"/>
        <v>#DIV/0!</v>
      </c>
    </row>
    <row r="34" spans="1:7" ht="16.5" customHeight="1" hidden="1">
      <c r="A34" s="14" t="s">
        <v>36</v>
      </c>
      <c r="B34" s="15"/>
      <c r="C34" s="15"/>
      <c r="D34" s="15"/>
      <c r="E34" s="15">
        <f t="shared" si="0"/>
        <v>0</v>
      </c>
      <c r="F34" s="16" t="e">
        <f t="shared" si="1"/>
        <v>#DIV/0!</v>
      </c>
      <c r="G34" s="16" t="e">
        <f t="shared" si="2"/>
        <v>#DIV/0!</v>
      </c>
    </row>
    <row r="35" spans="1:7" ht="16.5" customHeight="1" hidden="1">
      <c r="A35" s="14" t="s">
        <v>39</v>
      </c>
      <c r="B35" s="15">
        <f>B30+B31+B32+B33+B34</f>
        <v>0</v>
      </c>
      <c r="C35" s="15">
        <f>C30+C31+C32+C33+C34</f>
        <v>0</v>
      </c>
      <c r="D35" s="15">
        <f>D30+D31+D32+D33+D34</f>
        <v>0</v>
      </c>
      <c r="E35" s="15">
        <f t="shared" si="0"/>
        <v>0</v>
      </c>
      <c r="F35" s="16" t="e">
        <f t="shared" si="1"/>
        <v>#DIV/0!</v>
      </c>
      <c r="G35" s="16" t="e">
        <f t="shared" si="2"/>
        <v>#DIV/0!</v>
      </c>
    </row>
    <row r="36" spans="1:7" ht="16.5" customHeight="1" hidden="1">
      <c r="A36" s="14" t="s">
        <v>40</v>
      </c>
      <c r="B36" s="15"/>
      <c r="C36" s="15"/>
      <c r="D36" s="15"/>
      <c r="E36" s="15">
        <f t="shared" si="0"/>
        <v>0</v>
      </c>
      <c r="F36" s="16" t="e">
        <f t="shared" si="1"/>
        <v>#DIV/0!</v>
      </c>
      <c r="G36" s="16" t="e">
        <f t="shared" si="2"/>
        <v>#DIV/0!</v>
      </c>
    </row>
    <row r="37" spans="1:7" ht="15.75" customHeight="1" hidden="1" thickBot="1">
      <c r="A37" s="18" t="s">
        <v>23</v>
      </c>
      <c r="B37" s="19"/>
      <c r="C37" s="19"/>
      <c r="D37" s="19"/>
      <c r="E37" s="15">
        <f t="shared" si="0"/>
        <v>0</v>
      </c>
      <c r="F37" s="16" t="e">
        <f t="shared" si="1"/>
        <v>#DIV/0!</v>
      </c>
      <c r="G37" s="16" t="e">
        <f t="shared" si="2"/>
        <v>#DIV/0!</v>
      </c>
    </row>
    <row r="38" spans="1:7" ht="15" customHeight="1" hidden="1">
      <c r="A38" s="14" t="s">
        <v>37</v>
      </c>
      <c r="B38" s="15"/>
      <c r="C38" s="15"/>
      <c r="D38" s="15"/>
      <c r="E38" s="15">
        <f t="shared" si="0"/>
        <v>0</v>
      </c>
      <c r="F38" s="16" t="e">
        <f t="shared" si="1"/>
        <v>#DIV/0!</v>
      </c>
      <c r="G38" s="16" t="e">
        <f t="shared" si="2"/>
        <v>#DIV/0!</v>
      </c>
    </row>
    <row r="39" spans="1:7" ht="15" customHeight="1" hidden="1">
      <c r="A39" s="14" t="s">
        <v>32</v>
      </c>
      <c r="B39" s="15"/>
      <c r="C39" s="15"/>
      <c r="D39" s="15"/>
      <c r="E39" s="15">
        <f t="shared" si="0"/>
        <v>0</v>
      </c>
      <c r="F39" s="16" t="e">
        <f t="shared" si="1"/>
        <v>#DIV/0!</v>
      </c>
      <c r="G39" s="16" t="e">
        <f t="shared" si="2"/>
        <v>#DIV/0!</v>
      </c>
    </row>
    <row r="40" spans="1:7" ht="15" customHeight="1" hidden="1">
      <c r="A40" s="14" t="s">
        <v>33</v>
      </c>
      <c r="B40" s="15"/>
      <c r="C40" s="15"/>
      <c r="D40" s="15"/>
      <c r="E40" s="15">
        <f t="shared" si="0"/>
        <v>0</v>
      </c>
      <c r="F40" s="16" t="e">
        <f t="shared" si="1"/>
        <v>#DIV/0!</v>
      </c>
      <c r="G40" s="16" t="e">
        <f t="shared" si="2"/>
        <v>#DIV/0!</v>
      </c>
    </row>
    <row r="41" spans="1:7" ht="15" customHeight="1" hidden="1">
      <c r="A41" s="14" t="s">
        <v>34</v>
      </c>
      <c r="B41" s="15"/>
      <c r="C41" s="15"/>
      <c r="D41" s="15"/>
      <c r="E41" s="15">
        <f t="shared" si="0"/>
        <v>0</v>
      </c>
      <c r="F41" s="16" t="e">
        <f t="shared" si="1"/>
        <v>#DIV/0!</v>
      </c>
      <c r="G41" s="16" t="e">
        <f t="shared" si="2"/>
        <v>#DIV/0!</v>
      </c>
    </row>
    <row r="42" spans="1:7" ht="15" customHeight="1" hidden="1">
      <c r="A42" s="14" t="s">
        <v>36</v>
      </c>
      <c r="B42" s="15"/>
      <c r="C42" s="15"/>
      <c r="D42" s="15"/>
      <c r="E42" s="15">
        <f t="shared" si="0"/>
        <v>0</v>
      </c>
      <c r="F42" s="16" t="e">
        <f t="shared" si="1"/>
        <v>#DIV/0!</v>
      </c>
      <c r="G42" s="16" t="e">
        <f t="shared" si="2"/>
        <v>#DIV/0!</v>
      </c>
    </row>
    <row r="43" spans="1:7" ht="15.75" customHeight="1" hidden="1">
      <c r="A43" s="14" t="s">
        <v>39</v>
      </c>
      <c r="B43" s="15">
        <f>SUM(B39:B42)</f>
        <v>0</v>
      </c>
      <c r="C43" s="15">
        <f>SUM(C39:C42)</f>
        <v>0</v>
      </c>
      <c r="D43" s="15">
        <f>SUM(D39:D42)</f>
        <v>0</v>
      </c>
      <c r="E43" s="15">
        <f t="shared" si="0"/>
        <v>0</v>
      </c>
      <c r="F43" s="16" t="e">
        <f t="shared" si="1"/>
        <v>#DIV/0!</v>
      </c>
      <c r="G43" s="16" t="e">
        <f t="shared" si="2"/>
        <v>#DIV/0!</v>
      </c>
    </row>
    <row r="44" spans="1:7" ht="16.5" customHeight="1" hidden="1" thickBot="1">
      <c r="A44" s="14" t="s">
        <v>40</v>
      </c>
      <c r="B44" s="15" t="e">
        <f>B43/B37*100</f>
        <v>#DIV/0!</v>
      </c>
      <c r="C44" s="15" t="e">
        <f>C43/C37*100</f>
        <v>#DIV/0!</v>
      </c>
      <c r="D44" s="15" t="e">
        <f>D43/D37*100</f>
        <v>#DIV/0!</v>
      </c>
      <c r="E44" s="15" t="e">
        <f t="shared" si="0"/>
        <v>#DIV/0!</v>
      </c>
      <c r="F44" s="16" t="e">
        <f t="shared" si="1"/>
        <v>#DIV/0!</v>
      </c>
      <c r="G44" s="16" t="e">
        <f t="shared" si="2"/>
        <v>#DIV/0!</v>
      </c>
    </row>
    <row r="45" spans="1:7" ht="18">
      <c r="A45" s="20" t="s">
        <v>47</v>
      </c>
      <c r="B45" s="19">
        <v>13865.7</v>
      </c>
      <c r="C45" s="19">
        <v>21708.7</v>
      </c>
      <c r="D45" s="19">
        <v>25944.7</v>
      </c>
      <c r="E45" s="15">
        <f t="shared" si="0"/>
        <v>4236</v>
      </c>
      <c r="F45" s="16">
        <f t="shared" si="1"/>
        <v>87.11424594502981</v>
      </c>
      <c r="G45" s="16">
        <f t="shared" si="2"/>
        <v>19.51291417726533</v>
      </c>
    </row>
    <row r="46" spans="1:7" ht="18">
      <c r="A46" s="14" t="s">
        <v>51</v>
      </c>
      <c r="B46" s="15"/>
      <c r="C46" s="15"/>
      <c r="D46" s="15"/>
      <c r="E46" s="15"/>
      <c r="F46" s="16"/>
      <c r="G46" s="16"/>
    </row>
    <row r="47" spans="1:7" ht="18">
      <c r="A47" s="14" t="s">
        <v>32</v>
      </c>
      <c r="B47" s="15">
        <v>8950.1</v>
      </c>
      <c r="C47" s="15">
        <v>15103.6</v>
      </c>
      <c r="D47" s="15">
        <v>18979.4</v>
      </c>
      <c r="E47" s="15">
        <f aca="true" t="shared" si="3" ref="E47:E53">D47-C47</f>
        <v>3875.800000000001</v>
      </c>
      <c r="F47" s="16">
        <f t="shared" si="1"/>
        <v>112.05796583278399</v>
      </c>
      <c r="G47" s="16">
        <f t="shared" si="2"/>
        <v>25.661431711644923</v>
      </c>
    </row>
    <row r="48" spans="1:7" ht="18">
      <c r="A48" s="14" t="s">
        <v>33</v>
      </c>
      <c r="B48" s="15">
        <v>1985.7</v>
      </c>
      <c r="C48" s="15">
        <v>3322.8</v>
      </c>
      <c r="D48" s="15">
        <v>4175.5</v>
      </c>
      <c r="E48" s="15">
        <f t="shared" si="3"/>
        <v>852.6999999999998</v>
      </c>
      <c r="F48" s="16">
        <f t="shared" si="1"/>
        <v>110.27849121216698</v>
      </c>
      <c r="G48" s="16">
        <f t="shared" si="2"/>
        <v>25.66209221138797</v>
      </c>
    </row>
    <row r="49" spans="1:7" ht="15" customHeight="1" hidden="1">
      <c r="A49" s="14" t="s">
        <v>34</v>
      </c>
      <c r="B49" s="15"/>
      <c r="C49" s="15"/>
      <c r="D49" s="15"/>
      <c r="E49" s="15">
        <f t="shared" si="3"/>
        <v>0</v>
      </c>
      <c r="F49" s="16" t="e">
        <f t="shared" si="1"/>
        <v>#DIV/0!</v>
      </c>
      <c r="G49" s="16" t="e">
        <f t="shared" si="2"/>
        <v>#DIV/0!</v>
      </c>
    </row>
    <row r="50" spans="1:7" ht="15" customHeight="1" hidden="1">
      <c r="A50" s="14" t="s">
        <v>35</v>
      </c>
      <c r="B50" s="15"/>
      <c r="C50" s="15"/>
      <c r="D50" s="15"/>
      <c r="E50" s="15">
        <f t="shared" si="3"/>
        <v>0</v>
      </c>
      <c r="F50" s="16" t="e">
        <f t="shared" si="1"/>
        <v>#DIV/0!</v>
      </c>
      <c r="G50" s="16" t="e">
        <f t="shared" si="2"/>
        <v>#DIV/0!</v>
      </c>
    </row>
    <row r="51" spans="1:7" ht="15" customHeight="1" hidden="1">
      <c r="A51" s="14" t="s">
        <v>36</v>
      </c>
      <c r="B51" s="15"/>
      <c r="C51" s="15"/>
      <c r="D51" s="15"/>
      <c r="E51" s="15">
        <f t="shared" si="3"/>
        <v>0</v>
      </c>
      <c r="F51" s="16" t="e">
        <f t="shared" si="1"/>
        <v>#DIV/0!</v>
      </c>
      <c r="G51" s="16" t="e">
        <f t="shared" si="2"/>
        <v>#DIV/0!</v>
      </c>
    </row>
    <row r="52" spans="1:7" ht="18">
      <c r="A52" s="14" t="s">
        <v>36</v>
      </c>
      <c r="B52" s="15">
        <v>601.1</v>
      </c>
      <c r="C52" s="15">
        <v>659</v>
      </c>
      <c r="D52" s="15">
        <v>661.6</v>
      </c>
      <c r="E52" s="15">
        <f t="shared" si="3"/>
        <v>2.6000000000000227</v>
      </c>
      <c r="F52" s="16">
        <f t="shared" si="1"/>
        <v>10.064881051405749</v>
      </c>
      <c r="G52" s="16">
        <f t="shared" si="2"/>
        <v>0.3945371775417357</v>
      </c>
    </row>
    <row r="53" spans="1:7" ht="18">
      <c r="A53" s="17" t="s">
        <v>50</v>
      </c>
      <c r="B53" s="15">
        <v>0</v>
      </c>
      <c r="C53" s="15">
        <v>6.5</v>
      </c>
      <c r="D53" s="15">
        <v>1.2</v>
      </c>
      <c r="E53" s="15">
        <f t="shared" si="3"/>
        <v>-5.3</v>
      </c>
      <c r="F53" s="16"/>
      <c r="G53" s="16"/>
    </row>
    <row r="54" spans="1:7" ht="15" customHeight="1" hidden="1">
      <c r="A54" s="14" t="s">
        <v>5</v>
      </c>
      <c r="B54" s="15"/>
      <c r="C54" s="15"/>
      <c r="D54" s="15"/>
      <c r="E54" s="15"/>
      <c r="F54" s="16" t="e">
        <f t="shared" si="1"/>
        <v>#DIV/0!</v>
      </c>
      <c r="G54" s="16" t="e">
        <f t="shared" si="2"/>
        <v>#DIV/0!</v>
      </c>
    </row>
    <row r="55" spans="1:7" ht="15" customHeight="1" hidden="1">
      <c r="A55" s="14" t="s">
        <v>6</v>
      </c>
      <c r="B55" s="15">
        <v>224.5</v>
      </c>
      <c r="C55" s="15">
        <v>224.5</v>
      </c>
      <c r="D55" s="15">
        <v>224.5</v>
      </c>
      <c r="E55" s="15">
        <v>224.5</v>
      </c>
      <c r="F55" s="16">
        <f t="shared" si="1"/>
        <v>0</v>
      </c>
      <c r="G55" s="16">
        <f t="shared" si="2"/>
        <v>0</v>
      </c>
    </row>
    <row r="56" spans="1:7" ht="15.75" customHeight="1" hidden="1" thickBot="1">
      <c r="A56" s="14" t="s">
        <v>7</v>
      </c>
      <c r="B56" s="15">
        <f>SUM(B45-B52-B53-B54-B55)</f>
        <v>13040.1</v>
      </c>
      <c r="C56" s="15">
        <f>SUM(C45-C52-C53-C54-C55)</f>
        <v>20818.7</v>
      </c>
      <c r="D56" s="15">
        <f>SUM(D45-D52-D53-D54-D55)</f>
        <v>25057.4</v>
      </c>
      <c r="E56" s="15">
        <f>SUM(E45-E52-E53-E54-E55)</f>
        <v>4014.2</v>
      </c>
      <c r="F56" s="16">
        <f t="shared" si="1"/>
        <v>92.15650186731696</v>
      </c>
      <c r="G56" s="16">
        <f t="shared" si="2"/>
        <v>20.36006090678093</v>
      </c>
    </row>
    <row r="57" spans="1:7" ht="9.75" customHeight="1" hidden="1">
      <c r="A57" s="21" t="s">
        <v>13</v>
      </c>
      <c r="B57" s="69">
        <f>SUM(B59:B61)</f>
        <v>27594</v>
      </c>
      <c r="C57" s="69">
        <f>SUM(C59:C61)</f>
        <v>27594</v>
      </c>
      <c r="D57" s="69">
        <f>SUM(D59:D61)</f>
        <v>27594</v>
      </c>
      <c r="E57" s="69">
        <f>SUM(E59:E61)</f>
        <v>27594</v>
      </c>
      <c r="F57" s="16">
        <f t="shared" si="1"/>
        <v>0</v>
      </c>
      <c r="G57" s="16">
        <f t="shared" si="2"/>
        <v>0</v>
      </c>
    </row>
    <row r="58" spans="1:7" ht="54" customHeight="1" hidden="1">
      <c r="A58" s="21"/>
      <c r="B58" s="69"/>
      <c r="C58" s="69"/>
      <c r="D58" s="69"/>
      <c r="E58" s="69"/>
      <c r="F58" s="16" t="e">
        <f t="shared" si="1"/>
        <v>#DIV/0!</v>
      </c>
      <c r="G58" s="16" t="e">
        <f t="shared" si="2"/>
        <v>#DIV/0!</v>
      </c>
    </row>
    <row r="59" spans="1:7" ht="15" customHeight="1" hidden="1">
      <c r="A59" s="14" t="s">
        <v>8</v>
      </c>
      <c r="B59" s="15">
        <v>18984</v>
      </c>
      <c r="C59" s="15">
        <v>18984</v>
      </c>
      <c r="D59" s="15">
        <v>18984</v>
      </c>
      <c r="E59" s="15">
        <v>18984</v>
      </c>
      <c r="F59" s="16">
        <f t="shared" si="1"/>
        <v>0</v>
      </c>
      <c r="G59" s="16">
        <f t="shared" si="2"/>
        <v>0</v>
      </c>
    </row>
    <row r="60" spans="1:7" ht="15" customHeight="1" hidden="1">
      <c r="A60" s="14" t="s">
        <v>9</v>
      </c>
      <c r="B60" s="15">
        <v>8360</v>
      </c>
      <c r="C60" s="15">
        <v>8360</v>
      </c>
      <c r="D60" s="15">
        <v>8360</v>
      </c>
      <c r="E60" s="15">
        <v>8360</v>
      </c>
      <c r="F60" s="16">
        <f t="shared" si="1"/>
        <v>0</v>
      </c>
      <c r="G60" s="16">
        <f t="shared" si="2"/>
        <v>0</v>
      </c>
    </row>
    <row r="61" spans="1:7" ht="15.75" customHeight="1" hidden="1" thickBot="1">
      <c r="A61" s="14" t="s">
        <v>18</v>
      </c>
      <c r="B61" s="15">
        <v>250</v>
      </c>
      <c r="C61" s="15">
        <v>250</v>
      </c>
      <c r="D61" s="15">
        <v>250</v>
      </c>
      <c r="E61" s="15">
        <v>250</v>
      </c>
      <c r="F61" s="16">
        <f t="shared" si="1"/>
        <v>0</v>
      </c>
      <c r="G61" s="16">
        <f t="shared" si="2"/>
        <v>0</v>
      </c>
    </row>
    <row r="62" spans="1:7" ht="12.75" customHeight="1" hidden="1">
      <c r="A62" s="21" t="s">
        <v>14</v>
      </c>
      <c r="B62" s="69">
        <v>16589.6</v>
      </c>
      <c r="C62" s="69">
        <v>16589.6</v>
      </c>
      <c r="D62" s="69">
        <v>16589.6</v>
      </c>
      <c r="E62" s="69">
        <v>16589.6</v>
      </c>
      <c r="F62" s="16">
        <f t="shared" si="1"/>
        <v>0</v>
      </c>
      <c r="G62" s="16">
        <f t="shared" si="2"/>
        <v>0</v>
      </c>
    </row>
    <row r="63" spans="1:7" ht="33.75" customHeight="1" hidden="1">
      <c r="A63" s="21" t="s">
        <v>10</v>
      </c>
      <c r="B63" s="69"/>
      <c r="C63" s="69"/>
      <c r="D63" s="69"/>
      <c r="E63" s="69"/>
      <c r="F63" s="16" t="e">
        <f t="shared" si="1"/>
        <v>#DIV/0!</v>
      </c>
      <c r="G63" s="16" t="e">
        <f t="shared" si="2"/>
        <v>#DIV/0!</v>
      </c>
    </row>
    <row r="64" spans="1:7" ht="13.5" customHeight="1" hidden="1">
      <c r="A64" s="14" t="s">
        <v>37</v>
      </c>
      <c r="B64" s="22"/>
      <c r="C64" s="22"/>
      <c r="D64" s="22"/>
      <c r="E64" s="22"/>
      <c r="F64" s="16" t="e">
        <f t="shared" si="1"/>
        <v>#DIV/0!</v>
      </c>
      <c r="G64" s="16" t="e">
        <f t="shared" si="2"/>
        <v>#DIV/0!</v>
      </c>
    </row>
    <row r="65" spans="1:7" ht="15.75" customHeight="1" hidden="1">
      <c r="A65" s="14" t="s">
        <v>32</v>
      </c>
      <c r="B65" s="22">
        <v>8980.3</v>
      </c>
      <c r="C65" s="22">
        <v>8980.3</v>
      </c>
      <c r="D65" s="22">
        <v>8980.3</v>
      </c>
      <c r="E65" s="22">
        <v>8980.3</v>
      </c>
      <c r="F65" s="16">
        <f t="shared" si="1"/>
        <v>0</v>
      </c>
      <c r="G65" s="16">
        <f t="shared" si="2"/>
        <v>0</v>
      </c>
    </row>
    <row r="66" spans="1:7" ht="13.5" customHeight="1" hidden="1">
      <c r="A66" s="14" t="s">
        <v>33</v>
      </c>
      <c r="B66" s="22">
        <v>3117.1</v>
      </c>
      <c r="C66" s="22">
        <v>3117.1</v>
      </c>
      <c r="D66" s="22">
        <v>3117.1</v>
      </c>
      <c r="E66" s="22">
        <v>3117.1</v>
      </c>
      <c r="F66" s="16">
        <f aca="true" t="shared" si="4" ref="F66:F103">(D66/B66)*100-100</f>
        <v>0</v>
      </c>
      <c r="G66" s="16">
        <f aca="true" t="shared" si="5" ref="G66:G117">(D66/C66)*100-100</f>
        <v>0</v>
      </c>
    </row>
    <row r="67" spans="1:7" ht="15" customHeight="1" hidden="1" thickBot="1">
      <c r="A67" s="14" t="s">
        <v>36</v>
      </c>
      <c r="B67" s="22">
        <v>652.8</v>
      </c>
      <c r="C67" s="22">
        <v>652.8</v>
      </c>
      <c r="D67" s="22">
        <v>652.8</v>
      </c>
      <c r="E67" s="22">
        <v>652.8</v>
      </c>
      <c r="F67" s="16">
        <f t="shared" si="4"/>
        <v>0</v>
      </c>
      <c r="G67" s="16">
        <f t="shared" si="5"/>
        <v>0</v>
      </c>
    </row>
    <row r="68" spans="1:7" ht="16.5" customHeight="1" hidden="1" thickBot="1">
      <c r="A68" s="14" t="s">
        <v>11</v>
      </c>
      <c r="B68" s="15">
        <f>SUM(B77:B91)</f>
        <v>91289.6</v>
      </c>
      <c r="C68" s="15">
        <f>SUM(C77:C91)</f>
        <v>91289.6</v>
      </c>
      <c r="D68" s="15">
        <f>SUM(D77:D91)</f>
        <v>91289.6</v>
      </c>
      <c r="E68" s="15">
        <f>SUM(E77:E91)</f>
        <v>91289.6</v>
      </c>
      <c r="F68" s="16">
        <f t="shared" si="4"/>
        <v>0</v>
      </c>
      <c r="G68" s="16">
        <f t="shared" si="5"/>
        <v>0</v>
      </c>
    </row>
    <row r="69" spans="1:7" ht="15" customHeight="1" hidden="1">
      <c r="A69" s="14" t="s">
        <v>15</v>
      </c>
      <c r="B69" s="15"/>
      <c r="C69" s="15"/>
      <c r="D69" s="15"/>
      <c r="E69" s="15"/>
      <c r="F69" s="16" t="e">
        <f t="shared" si="4"/>
        <v>#DIV/0!</v>
      </c>
      <c r="G69" s="16" t="e">
        <f t="shared" si="5"/>
        <v>#DIV/0!</v>
      </c>
    </row>
    <row r="70" spans="1:7" ht="15" customHeight="1" hidden="1">
      <c r="A70" s="18" t="s">
        <v>16</v>
      </c>
      <c r="B70" s="19"/>
      <c r="C70" s="19"/>
      <c r="D70" s="19"/>
      <c r="E70" s="19"/>
      <c r="F70" s="16" t="e">
        <f t="shared" si="4"/>
        <v>#DIV/0!</v>
      </c>
      <c r="G70" s="16" t="e">
        <f t="shared" si="5"/>
        <v>#DIV/0!</v>
      </c>
    </row>
    <row r="71" spans="1:7" ht="15" customHeight="1" hidden="1">
      <c r="A71" s="14" t="s">
        <v>37</v>
      </c>
      <c r="B71" s="15"/>
      <c r="C71" s="15"/>
      <c r="D71" s="15"/>
      <c r="E71" s="15"/>
      <c r="F71" s="16" t="e">
        <f t="shared" si="4"/>
        <v>#DIV/0!</v>
      </c>
      <c r="G71" s="16" t="e">
        <f t="shared" si="5"/>
        <v>#DIV/0!</v>
      </c>
    </row>
    <row r="72" spans="1:7" ht="15" customHeight="1" hidden="1">
      <c r="A72" s="14" t="s">
        <v>32</v>
      </c>
      <c r="B72" s="15"/>
      <c r="C72" s="15"/>
      <c r="D72" s="15"/>
      <c r="E72" s="15"/>
      <c r="F72" s="16" t="e">
        <f t="shared" si="4"/>
        <v>#DIV/0!</v>
      </c>
      <c r="G72" s="16" t="e">
        <f t="shared" si="5"/>
        <v>#DIV/0!</v>
      </c>
    </row>
    <row r="73" spans="1:7" ht="15" customHeight="1" hidden="1">
      <c r="A73" s="14" t="s">
        <v>33</v>
      </c>
      <c r="B73" s="15"/>
      <c r="C73" s="15"/>
      <c r="D73" s="15"/>
      <c r="E73" s="15"/>
      <c r="F73" s="16" t="e">
        <f t="shared" si="4"/>
        <v>#DIV/0!</v>
      </c>
      <c r="G73" s="16" t="e">
        <f t="shared" si="5"/>
        <v>#DIV/0!</v>
      </c>
    </row>
    <row r="74" spans="1:7" ht="15" customHeight="1" hidden="1">
      <c r="A74" s="14" t="s">
        <v>34</v>
      </c>
      <c r="B74" s="15"/>
      <c r="C74" s="15"/>
      <c r="D74" s="15"/>
      <c r="E74" s="15"/>
      <c r="F74" s="16" t="e">
        <f t="shared" si="4"/>
        <v>#DIV/0!</v>
      </c>
      <c r="G74" s="16" t="e">
        <f t="shared" si="5"/>
        <v>#DIV/0!</v>
      </c>
    </row>
    <row r="75" spans="1:7" ht="15" customHeight="1" hidden="1">
      <c r="A75" s="14" t="s">
        <v>35</v>
      </c>
      <c r="B75" s="15"/>
      <c r="C75" s="15"/>
      <c r="D75" s="15"/>
      <c r="E75" s="15"/>
      <c r="F75" s="16" t="e">
        <f t="shared" si="4"/>
        <v>#DIV/0!</v>
      </c>
      <c r="G75" s="16" t="e">
        <f t="shared" si="5"/>
        <v>#DIV/0!</v>
      </c>
    </row>
    <row r="76" spans="1:7" ht="15" customHeight="1" hidden="1">
      <c r="A76" s="14" t="s">
        <v>36</v>
      </c>
      <c r="B76" s="15"/>
      <c r="C76" s="15"/>
      <c r="D76" s="15"/>
      <c r="E76" s="15"/>
      <c r="F76" s="16" t="e">
        <f t="shared" si="4"/>
        <v>#DIV/0!</v>
      </c>
      <c r="G76" s="16" t="e">
        <f t="shared" si="5"/>
        <v>#DIV/0!</v>
      </c>
    </row>
    <row r="77" spans="1:7" ht="30" customHeight="1" hidden="1">
      <c r="A77" s="23" t="s">
        <v>31</v>
      </c>
      <c r="B77" s="19">
        <v>282.8</v>
      </c>
      <c r="C77" s="19">
        <v>282.8</v>
      </c>
      <c r="D77" s="19">
        <v>282.8</v>
      </c>
      <c r="E77" s="19">
        <v>282.8</v>
      </c>
      <c r="F77" s="16">
        <f t="shared" si="4"/>
        <v>0</v>
      </c>
      <c r="G77" s="16">
        <f t="shared" si="5"/>
        <v>0</v>
      </c>
    </row>
    <row r="78" spans="1:7" ht="15" customHeight="1" hidden="1">
      <c r="A78" s="14" t="s">
        <v>37</v>
      </c>
      <c r="B78" s="15"/>
      <c r="C78" s="15"/>
      <c r="D78" s="15"/>
      <c r="E78" s="15"/>
      <c r="F78" s="16" t="e">
        <f t="shared" si="4"/>
        <v>#DIV/0!</v>
      </c>
      <c r="G78" s="16" t="e">
        <f t="shared" si="5"/>
        <v>#DIV/0!</v>
      </c>
    </row>
    <row r="79" spans="1:7" ht="15" customHeight="1" hidden="1">
      <c r="A79" s="14" t="s">
        <v>32</v>
      </c>
      <c r="B79" s="15"/>
      <c r="C79" s="15"/>
      <c r="D79" s="15"/>
      <c r="E79" s="15"/>
      <c r="F79" s="16" t="e">
        <f t="shared" si="4"/>
        <v>#DIV/0!</v>
      </c>
      <c r="G79" s="16" t="e">
        <f t="shared" si="5"/>
        <v>#DIV/0!</v>
      </c>
    </row>
    <row r="80" spans="1:7" ht="15" customHeight="1" hidden="1">
      <c r="A80" s="14" t="s">
        <v>33</v>
      </c>
      <c r="B80" s="15"/>
      <c r="C80" s="15"/>
      <c r="D80" s="15"/>
      <c r="E80" s="15"/>
      <c r="F80" s="16" t="e">
        <f t="shared" si="4"/>
        <v>#DIV/0!</v>
      </c>
      <c r="G80" s="16" t="e">
        <f t="shared" si="5"/>
        <v>#DIV/0!</v>
      </c>
    </row>
    <row r="81" spans="1:7" ht="15" customHeight="1" hidden="1">
      <c r="A81" s="14" t="s">
        <v>36</v>
      </c>
      <c r="B81" s="15"/>
      <c r="C81" s="15"/>
      <c r="D81" s="15"/>
      <c r="E81" s="15"/>
      <c r="F81" s="16" t="e">
        <f t="shared" si="4"/>
        <v>#DIV/0!</v>
      </c>
      <c r="G81" s="16" t="e">
        <f t="shared" si="5"/>
        <v>#DIV/0!</v>
      </c>
    </row>
    <row r="82" spans="1:7" ht="15" customHeight="1" hidden="1">
      <c r="A82" s="14" t="s">
        <v>17</v>
      </c>
      <c r="B82" s="15">
        <v>1000</v>
      </c>
      <c r="C82" s="15">
        <v>1000</v>
      </c>
      <c r="D82" s="15">
        <v>1000</v>
      </c>
      <c r="E82" s="15">
        <v>1000</v>
      </c>
      <c r="F82" s="16">
        <f t="shared" si="4"/>
        <v>0</v>
      </c>
      <c r="G82" s="16">
        <f t="shared" si="5"/>
        <v>0</v>
      </c>
    </row>
    <row r="83" spans="1:7" ht="15" customHeight="1" hidden="1">
      <c r="A83" s="14" t="s">
        <v>26</v>
      </c>
      <c r="B83" s="15">
        <v>17831.9</v>
      </c>
      <c r="C83" s="15">
        <v>17831.9</v>
      </c>
      <c r="D83" s="15">
        <v>17831.9</v>
      </c>
      <c r="E83" s="15">
        <v>17831.9</v>
      </c>
      <c r="F83" s="16">
        <f t="shared" si="4"/>
        <v>0</v>
      </c>
      <c r="G83" s="16">
        <f t="shared" si="5"/>
        <v>0</v>
      </c>
    </row>
    <row r="84" spans="1:7" ht="15" customHeight="1" hidden="1">
      <c r="A84" s="14" t="s">
        <v>19</v>
      </c>
      <c r="B84" s="15">
        <v>1700</v>
      </c>
      <c r="C84" s="15">
        <v>1700</v>
      </c>
      <c r="D84" s="15">
        <v>1700</v>
      </c>
      <c r="E84" s="15">
        <v>1700</v>
      </c>
      <c r="F84" s="16">
        <f t="shared" si="4"/>
        <v>0</v>
      </c>
      <c r="G84" s="16">
        <f t="shared" si="5"/>
        <v>0</v>
      </c>
    </row>
    <row r="85" spans="1:7" ht="30" customHeight="1" hidden="1">
      <c r="A85" s="24" t="s">
        <v>30</v>
      </c>
      <c r="B85" s="15">
        <v>100</v>
      </c>
      <c r="C85" s="15">
        <v>100</v>
      </c>
      <c r="D85" s="15">
        <v>100</v>
      </c>
      <c r="E85" s="15">
        <v>100</v>
      </c>
      <c r="F85" s="16">
        <f t="shared" si="4"/>
        <v>0</v>
      </c>
      <c r="G85" s="16">
        <f t="shared" si="5"/>
        <v>0</v>
      </c>
    </row>
    <row r="86" spans="1:7" ht="15" customHeight="1" hidden="1">
      <c r="A86" s="14" t="s">
        <v>20</v>
      </c>
      <c r="B86" s="15">
        <v>500</v>
      </c>
      <c r="C86" s="15">
        <v>500</v>
      </c>
      <c r="D86" s="15">
        <v>500</v>
      </c>
      <c r="E86" s="15">
        <v>500</v>
      </c>
      <c r="F86" s="16">
        <f t="shared" si="4"/>
        <v>0</v>
      </c>
      <c r="G86" s="16">
        <f t="shared" si="5"/>
        <v>0</v>
      </c>
    </row>
    <row r="87" spans="1:7" ht="15" customHeight="1" hidden="1">
      <c r="A87" s="25" t="s">
        <v>11</v>
      </c>
      <c r="B87" s="15">
        <v>21.6</v>
      </c>
      <c r="C87" s="15">
        <v>21.6</v>
      </c>
      <c r="D87" s="15">
        <v>21.6</v>
      </c>
      <c r="E87" s="15">
        <v>21.6</v>
      </c>
      <c r="F87" s="16">
        <f t="shared" si="4"/>
        <v>0</v>
      </c>
      <c r="G87" s="16">
        <f t="shared" si="5"/>
        <v>0</v>
      </c>
    </row>
    <row r="88" spans="1:7" ht="60" customHeight="1" hidden="1">
      <c r="A88" s="25" t="s">
        <v>21</v>
      </c>
      <c r="B88" s="26">
        <v>62047.3</v>
      </c>
      <c r="C88" s="26">
        <v>62047.3</v>
      </c>
      <c r="D88" s="26">
        <v>62047.3</v>
      </c>
      <c r="E88" s="26">
        <v>62047.3</v>
      </c>
      <c r="F88" s="16">
        <f t="shared" si="4"/>
        <v>0</v>
      </c>
      <c r="G88" s="16">
        <f t="shared" si="5"/>
        <v>0</v>
      </c>
    </row>
    <row r="89" spans="1:7" ht="45" customHeight="1" hidden="1">
      <c r="A89" s="25" t="s">
        <v>28</v>
      </c>
      <c r="B89" s="26"/>
      <c r="C89" s="26"/>
      <c r="D89" s="26"/>
      <c r="E89" s="26"/>
      <c r="F89" s="16" t="e">
        <f t="shared" si="4"/>
        <v>#DIV/0!</v>
      </c>
      <c r="G89" s="16" t="e">
        <f t="shared" si="5"/>
        <v>#DIV/0!</v>
      </c>
    </row>
    <row r="90" spans="1:7" ht="15" customHeight="1" hidden="1">
      <c r="A90" s="25" t="s">
        <v>29</v>
      </c>
      <c r="B90" s="26"/>
      <c r="C90" s="26"/>
      <c r="D90" s="26"/>
      <c r="E90" s="26"/>
      <c r="F90" s="16" t="e">
        <f t="shared" si="4"/>
        <v>#DIV/0!</v>
      </c>
      <c r="G90" s="16" t="e">
        <f t="shared" si="5"/>
        <v>#DIV/0!</v>
      </c>
    </row>
    <row r="91" spans="1:7" ht="63.75" customHeight="1" hidden="1" thickBot="1">
      <c r="A91" s="25" t="s">
        <v>27</v>
      </c>
      <c r="B91" s="26">
        <v>7806</v>
      </c>
      <c r="C91" s="26">
        <v>7806</v>
      </c>
      <c r="D91" s="26">
        <v>7806</v>
      </c>
      <c r="E91" s="26">
        <v>7806</v>
      </c>
      <c r="F91" s="16">
        <f t="shared" si="4"/>
        <v>0</v>
      </c>
      <c r="G91" s="16">
        <f t="shared" si="5"/>
        <v>0</v>
      </c>
    </row>
    <row r="92" spans="1:7" ht="20.25" customHeight="1" hidden="1">
      <c r="A92" s="12" t="s">
        <v>12</v>
      </c>
      <c r="B92" s="15">
        <f>B9+B45+B57+B62+B68</f>
        <v>171728.4</v>
      </c>
      <c r="C92" s="15">
        <f>C9+C45+C57+C62+C68</f>
        <v>189062.6</v>
      </c>
      <c r="D92" s="15">
        <f>D9+D45+D57+D62+D68</f>
        <v>198532</v>
      </c>
      <c r="E92" s="15">
        <f>E9+E45+E57+E62+E68</f>
        <v>144942.6</v>
      </c>
      <c r="F92" s="16">
        <f t="shared" si="4"/>
        <v>15.608134705733008</v>
      </c>
      <c r="G92" s="16">
        <f t="shared" si="5"/>
        <v>5.008605615282974</v>
      </c>
    </row>
    <row r="93" spans="1:7" ht="12.75" customHeight="1" hidden="1">
      <c r="A93" s="14" t="s">
        <v>37</v>
      </c>
      <c r="B93" s="16"/>
      <c r="C93" s="16"/>
      <c r="D93" s="16"/>
      <c r="E93" s="16"/>
      <c r="F93" s="16" t="e">
        <f t="shared" si="4"/>
        <v>#DIV/0!</v>
      </c>
      <c r="G93" s="16" t="e">
        <f t="shared" si="5"/>
        <v>#DIV/0!</v>
      </c>
    </row>
    <row r="94" spans="1:7" ht="15" customHeight="1" hidden="1">
      <c r="A94" s="14" t="s">
        <v>32</v>
      </c>
      <c r="B94" s="15">
        <f aca="true" t="shared" si="6" ref="B94:E95">SUM(B79+B72+B65+B47+B11)</f>
        <v>32047.5</v>
      </c>
      <c r="C94" s="15">
        <f t="shared" si="6"/>
        <v>45092.100000000006</v>
      </c>
      <c r="D94" s="15">
        <f t="shared" si="6"/>
        <v>53000.100000000006</v>
      </c>
      <c r="E94" s="15">
        <f t="shared" si="6"/>
        <v>16888.300000000003</v>
      </c>
      <c r="F94" s="16">
        <f t="shared" si="4"/>
        <v>65.37982681956473</v>
      </c>
      <c r="G94" s="16">
        <f t="shared" si="5"/>
        <v>17.53744003938607</v>
      </c>
    </row>
    <row r="95" spans="1:7" ht="15" customHeight="1" hidden="1">
      <c r="A95" s="14" t="s">
        <v>33</v>
      </c>
      <c r="B95" s="15">
        <f t="shared" si="6"/>
        <v>8230.5</v>
      </c>
      <c r="C95" s="15">
        <f t="shared" si="6"/>
        <v>11096.199999999999</v>
      </c>
      <c r="D95" s="15">
        <f t="shared" si="6"/>
        <v>12845.5</v>
      </c>
      <c r="E95" s="15">
        <f t="shared" si="6"/>
        <v>4866.4</v>
      </c>
      <c r="F95" s="16">
        <f t="shared" si="4"/>
        <v>56.071927586416365</v>
      </c>
      <c r="G95" s="16">
        <f t="shared" si="5"/>
        <v>15.76485643733892</v>
      </c>
    </row>
    <row r="96" spans="1:7" ht="15" customHeight="1" hidden="1">
      <c r="A96" s="14" t="s">
        <v>34</v>
      </c>
      <c r="B96" s="15">
        <f aca="true" t="shared" si="7" ref="B96:E97">SUM(B74+B49+B13)</f>
        <v>10.3</v>
      </c>
      <c r="C96" s="15">
        <f t="shared" si="7"/>
        <v>9.4</v>
      </c>
      <c r="D96" s="15">
        <f t="shared" si="7"/>
        <v>0.8</v>
      </c>
      <c r="E96" s="15">
        <f t="shared" si="7"/>
        <v>-8.6</v>
      </c>
      <c r="F96" s="16">
        <f t="shared" si="4"/>
        <v>-92.23300970873787</v>
      </c>
      <c r="G96" s="16">
        <f t="shared" si="5"/>
        <v>-91.48936170212767</v>
      </c>
    </row>
    <row r="97" spans="1:7" ht="15" customHeight="1" hidden="1">
      <c r="A97" s="14" t="s">
        <v>35</v>
      </c>
      <c r="B97" s="15">
        <f t="shared" si="7"/>
        <v>125.9</v>
      </c>
      <c r="C97" s="15">
        <f t="shared" si="7"/>
        <v>149.29999999999998</v>
      </c>
      <c r="D97" s="15">
        <f t="shared" si="7"/>
        <v>198.8</v>
      </c>
      <c r="E97" s="15">
        <f t="shared" si="7"/>
        <v>49.50000000000003</v>
      </c>
      <c r="F97" s="16">
        <f t="shared" si="4"/>
        <v>57.90309769658458</v>
      </c>
      <c r="G97" s="16">
        <f t="shared" si="5"/>
        <v>33.154722036168806</v>
      </c>
    </row>
    <row r="98" spans="1:7" ht="15.75" customHeight="1" hidden="1" thickBot="1">
      <c r="A98" s="14" t="s">
        <v>36</v>
      </c>
      <c r="B98" s="15">
        <f>SUM(B81+B76+B67+B51+B15)</f>
        <v>1654.1</v>
      </c>
      <c r="C98" s="15">
        <f>SUM(C81+C76+C67+C51+C15)</f>
        <v>1665.1</v>
      </c>
      <c r="D98" s="15">
        <f>SUM(D81+D76+D67+D51+D15)</f>
        <v>1628</v>
      </c>
      <c r="E98" s="15">
        <f>SUM(E81+E76+E67+E51+E15)</f>
        <v>615.6999999999999</v>
      </c>
      <c r="F98" s="16">
        <f t="shared" si="4"/>
        <v>-1.5778973459887595</v>
      </c>
      <c r="G98" s="16">
        <f t="shared" si="5"/>
        <v>-2.2280944087442123</v>
      </c>
    </row>
    <row r="99" spans="1:7" ht="15" customHeight="1" hidden="1">
      <c r="A99" s="14" t="s">
        <v>39</v>
      </c>
      <c r="B99" s="16">
        <f>B47+B48+B49+B50+B51+B52+B53+B54</f>
        <v>11536.900000000001</v>
      </c>
      <c r="C99" s="16">
        <f>C47+C48+C49+C50+C51+C52+C53+C54</f>
        <v>19091.9</v>
      </c>
      <c r="D99" s="16">
        <f>D47+D48+D49+D50+D51+D52+D53+D54</f>
        <v>23817.7</v>
      </c>
      <c r="E99" s="16">
        <f>E47+E48+E49+E50+E51+E52+E53+E54</f>
        <v>4725.800000000001</v>
      </c>
      <c r="F99" s="16">
        <f t="shared" si="4"/>
        <v>106.44800596347372</v>
      </c>
      <c r="G99" s="16">
        <f t="shared" si="5"/>
        <v>24.75290568251455</v>
      </c>
    </row>
    <row r="100" spans="1:7" ht="18">
      <c r="A100" s="14" t="s">
        <v>55</v>
      </c>
      <c r="B100" s="15">
        <f>SUM(B47:B53)</f>
        <v>11536.900000000001</v>
      </c>
      <c r="C100" s="15">
        <f>SUM(C47:C53)</f>
        <v>19091.9</v>
      </c>
      <c r="D100" s="15">
        <f>SUM(D47:D53)</f>
        <v>23817.7</v>
      </c>
      <c r="E100" s="15">
        <f aca="true" t="shared" si="8" ref="E100:E116">D100-C100</f>
        <v>4725.799999999999</v>
      </c>
      <c r="F100" s="16">
        <f t="shared" si="4"/>
        <v>106.44800596347372</v>
      </c>
      <c r="G100" s="16">
        <f t="shared" si="5"/>
        <v>24.75290568251455</v>
      </c>
    </row>
    <row r="101" spans="1:7" ht="18">
      <c r="A101" s="14" t="s">
        <v>40</v>
      </c>
      <c r="B101" s="15">
        <f>B100/B45*100</f>
        <v>83.20459839748445</v>
      </c>
      <c r="C101" s="15">
        <f>C100/C45*100</f>
        <v>87.94584659606518</v>
      </c>
      <c r="D101" s="15">
        <f>D100/D45*100</f>
        <v>91.80179381530718</v>
      </c>
      <c r="E101" s="15">
        <f t="shared" si="8"/>
        <v>3.8559472192419975</v>
      </c>
      <c r="F101" s="16">
        <f t="shared" si="4"/>
        <v>10.332596495150753</v>
      </c>
      <c r="G101" s="16">
        <f t="shared" si="5"/>
        <v>4.384456308610396</v>
      </c>
    </row>
    <row r="102" spans="1:7" ht="18">
      <c r="A102" s="18" t="s">
        <v>94</v>
      </c>
      <c r="B102" s="15">
        <v>2439.2</v>
      </c>
      <c r="C102" s="15">
        <v>1153.8</v>
      </c>
      <c r="D102" s="15">
        <v>138.2</v>
      </c>
      <c r="E102" s="15">
        <f t="shared" si="8"/>
        <v>-1015.5999999999999</v>
      </c>
      <c r="F102" s="16">
        <f t="shared" si="4"/>
        <v>-94.33420793702854</v>
      </c>
      <c r="G102" s="16">
        <f t="shared" si="5"/>
        <v>-88.02218755416884</v>
      </c>
    </row>
    <row r="103" spans="1:7" ht="18">
      <c r="A103" s="14" t="s">
        <v>51</v>
      </c>
      <c r="B103" s="15"/>
      <c r="C103" s="15"/>
      <c r="D103" s="15"/>
      <c r="E103" s="15">
        <f t="shared" si="8"/>
        <v>0</v>
      </c>
      <c r="F103" s="16" t="e">
        <f t="shared" si="4"/>
        <v>#DIV/0!</v>
      </c>
      <c r="G103" s="16" t="e">
        <f t="shared" si="5"/>
        <v>#DIV/0!</v>
      </c>
    </row>
    <row r="104" spans="1:7" ht="18">
      <c r="A104" s="14" t="s">
        <v>32</v>
      </c>
      <c r="B104" s="15">
        <v>1370</v>
      </c>
      <c r="C104" s="15">
        <v>655.3</v>
      </c>
      <c r="D104" s="15">
        <v>0</v>
      </c>
      <c r="E104" s="15">
        <f t="shared" si="8"/>
        <v>-655.3</v>
      </c>
      <c r="F104" s="16">
        <f aca="true" t="shared" si="9" ref="F104:F113">(D104/B104)*100-100</f>
        <v>-100</v>
      </c>
      <c r="G104" s="16">
        <f aca="true" t="shared" si="10" ref="G104:G109">(D104/C104)*100-100</f>
        <v>-100</v>
      </c>
    </row>
    <row r="105" spans="1:7" ht="18">
      <c r="A105" s="14" t="s">
        <v>33</v>
      </c>
      <c r="B105" s="15">
        <v>299.1</v>
      </c>
      <c r="C105" s="15">
        <v>144.2</v>
      </c>
      <c r="D105" s="15">
        <v>0</v>
      </c>
      <c r="E105" s="15">
        <f t="shared" si="8"/>
        <v>-144.2</v>
      </c>
      <c r="F105" s="16">
        <f t="shared" si="9"/>
        <v>-100</v>
      </c>
      <c r="G105" s="16">
        <f t="shared" si="10"/>
        <v>-100</v>
      </c>
    </row>
    <row r="106" spans="1:7" ht="18">
      <c r="A106" s="14" t="s">
        <v>34</v>
      </c>
      <c r="B106" s="15">
        <v>3.8</v>
      </c>
      <c r="C106" s="15">
        <v>2.1</v>
      </c>
      <c r="D106" s="15">
        <v>0</v>
      </c>
      <c r="E106" s="15">
        <f t="shared" si="8"/>
        <v>-2.1</v>
      </c>
      <c r="F106" s="16">
        <f t="shared" si="9"/>
        <v>-100</v>
      </c>
      <c r="G106" s="16">
        <f t="shared" si="10"/>
        <v>-100</v>
      </c>
    </row>
    <row r="107" spans="1:7" ht="18">
      <c r="A107" s="14" t="s">
        <v>36</v>
      </c>
      <c r="B107" s="15">
        <v>155.3</v>
      </c>
      <c r="C107" s="15">
        <v>115.1</v>
      </c>
      <c r="D107" s="15">
        <v>0</v>
      </c>
      <c r="E107" s="15">
        <f t="shared" si="8"/>
        <v>-115.1</v>
      </c>
      <c r="F107" s="16">
        <f t="shared" si="9"/>
        <v>-100</v>
      </c>
      <c r="G107" s="16">
        <f t="shared" si="10"/>
        <v>-100</v>
      </c>
    </row>
    <row r="108" spans="1:7" ht="18">
      <c r="A108" s="17" t="s">
        <v>50</v>
      </c>
      <c r="B108" s="15">
        <v>10</v>
      </c>
      <c r="C108" s="15">
        <v>0</v>
      </c>
      <c r="D108" s="15">
        <v>20</v>
      </c>
      <c r="E108" s="15">
        <f t="shared" si="8"/>
        <v>20</v>
      </c>
      <c r="F108" s="16">
        <f t="shared" si="9"/>
        <v>100</v>
      </c>
      <c r="G108" s="16" t="e">
        <f t="shared" si="10"/>
        <v>#DIV/0!</v>
      </c>
    </row>
    <row r="109" spans="1:7" ht="18">
      <c r="A109" s="14" t="s">
        <v>55</v>
      </c>
      <c r="B109" s="15">
        <f>B108+B107+B105+B104+B106</f>
        <v>1838.2</v>
      </c>
      <c r="C109" s="15">
        <f>C108+C107+C105+C104+C106</f>
        <v>916.6999999999999</v>
      </c>
      <c r="D109" s="15">
        <v>0</v>
      </c>
      <c r="E109" s="15">
        <f t="shared" si="8"/>
        <v>-916.6999999999999</v>
      </c>
      <c r="F109" s="16">
        <f t="shared" si="9"/>
        <v>-100</v>
      </c>
      <c r="G109" s="16">
        <f t="shared" si="10"/>
        <v>-100</v>
      </c>
    </row>
    <row r="110" spans="1:7" ht="18">
      <c r="A110" s="14" t="s">
        <v>40</v>
      </c>
      <c r="B110" s="15">
        <f>B109/B102*100</f>
        <v>75.36077402427026</v>
      </c>
      <c r="C110" s="15">
        <f>C109/C102*100</f>
        <v>79.45051135378748</v>
      </c>
      <c r="D110" s="15">
        <f>D109/D102*100</f>
        <v>0</v>
      </c>
      <c r="E110" s="15">
        <f t="shared" si="8"/>
        <v>-79.45051135378748</v>
      </c>
      <c r="F110" s="16">
        <f t="shared" si="9"/>
        <v>-100</v>
      </c>
      <c r="G110" s="16">
        <f>(E110/C110)*100-100</f>
        <v>-200</v>
      </c>
    </row>
    <row r="111" spans="1:7" ht="18">
      <c r="A111" s="23" t="s">
        <v>48</v>
      </c>
      <c r="B111" s="19">
        <v>816.6</v>
      </c>
      <c r="C111" s="19">
        <v>984.7</v>
      </c>
      <c r="D111" s="19">
        <v>1063.3</v>
      </c>
      <c r="E111" s="19">
        <f t="shared" si="8"/>
        <v>78.59999999999991</v>
      </c>
      <c r="F111" s="16">
        <f t="shared" si="9"/>
        <v>30.210629439137875</v>
      </c>
      <c r="G111" s="16">
        <f t="shared" si="5"/>
        <v>7.982126536000806</v>
      </c>
    </row>
    <row r="112" spans="1:7" ht="18">
      <c r="A112" s="14" t="s">
        <v>32</v>
      </c>
      <c r="B112" s="19">
        <v>63.9</v>
      </c>
      <c r="C112" s="19">
        <v>56</v>
      </c>
      <c r="D112" s="19">
        <v>93.1</v>
      </c>
      <c r="E112" s="15">
        <f t="shared" si="8"/>
        <v>37.099999999999994</v>
      </c>
      <c r="F112" s="16">
        <f t="shared" si="9"/>
        <v>45.69640062597807</v>
      </c>
      <c r="G112" s="16">
        <f t="shared" si="5"/>
        <v>66.25</v>
      </c>
    </row>
    <row r="113" spans="1:7" ht="18">
      <c r="A113" s="14" t="s">
        <v>33</v>
      </c>
      <c r="B113" s="19">
        <v>14.1</v>
      </c>
      <c r="C113" s="19">
        <v>12.2</v>
      </c>
      <c r="D113" s="19">
        <v>20.5</v>
      </c>
      <c r="E113" s="15">
        <f t="shared" si="8"/>
        <v>8.3</v>
      </c>
      <c r="F113" s="16">
        <f t="shared" si="9"/>
        <v>45.390070921985824</v>
      </c>
      <c r="G113" s="16">
        <f t="shared" si="5"/>
        <v>68.03278688524591</v>
      </c>
    </row>
    <row r="114" spans="1:7" ht="18">
      <c r="A114" s="14" t="s">
        <v>35</v>
      </c>
      <c r="B114" s="15">
        <v>15</v>
      </c>
      <c r="C114" s="15">
        <v>16.2</v>
      </c>
      <c r="D114" s="15">
        <v>32.5</v>
      </c>
      <c r="E114" s="15">
        <f t="shared" si="8"/>
        <v>16.3</v>
      </c>
      <c r="F114" s="16">
        <f>(D114/B114)*100-100</f>
        <v>116.66666666666666</v>
      </c>
      <c r="G114" s="16">
        <f t="shared" si="5"/>
        <v>100.61728395061729</v>
      </c>
    </row>
    <row r="115" spans="1:7" ht="18">
      <c r="A115" s="17" t="s">
        <v>50</v>
      </c>
      <c r="B115" s="15">
        <v>694.5</v>
      </c>
      <c r="C115" s="15">
        <v>778.5</v>
      </c>
      <c r="D115" s="15">
        <v>859.3</v>
      </c>
      <c r="E115" s="15">
        <f t="shared" si="8"/>
        <v>80.79999999999995</v>
      </c>
      <c r="F115" s="16">
        <f>(D115/B115)*100-100</f>
        <v>23.72930165586753</v>
      </c>
      <c r="G115" s="16">
        <f t="shared" si="5"/>
        <v>10.378933847141923</v>
      </c>
    </row>
    <row r="116" spans="1:7" ht="18">
      <c r="A116" s="14" t="s">
        <v>55</v>
      </c>
      <c r="B116" s="15">
        <f>B115+B114</f>
        <v>709.5</v>
      </c>
      <c r="C116" s="15">
        <f>C115+C114+C112+C113</f>
        <v>862.9000000000001</v>
      </c>
      <c r="D116" s="15">
        <f>D115+D114+D113+D112</f>
        <v>1005.4</v>
      </c>
      <c r="E116" s="15">
        <f t="shared" si="8"/>
        <v>142.4999999999999</v>
      </c>
      <c r="F116" s="16">
        <f>(D116/B116)*100-100</f>
        <v>41.70542635658913</v>
      </c>
      <c r="G116" s="16">
        <f t="shared" si="5"/>
        <v>16.514080426468865</v>
      </c>
    </row>
    <row r="117" spans="1:7" ht="20.25" customHeight="1">
      <c r="A117" s="14" t="s">
        <v>40</v>
      </c>
      <c r="B117" s="15">
        <f>B116/B111*100</f>
        <v>86.88464364437914</v>
      </c>
      <c r="C117" s="15">
        <f>C116/C111*100</f>
        <v>87.63075048238042</v>
      </c>
      <c r="D117" s="15">
        <f>D116/D111*100</f>
        <v>94.55468823474091</v>
      </c>
      <c r="E117" s="15">
        <v>-0.1</v>
      </c>
      <c r="F117" s="16">
        <f>(D117/B117)*100-100</f>
        <v>8.827848361507293</v>
      </c>
      <c r="G117" s="16">
        <f t="shared" si="5"/>
        <v>7.90126492612049</v>
      </c>
    </row>
    <row r="118" spans="1:7" ht="18">
      <c r="A118" s="10"/>
      <c r="B118" s="10"/>
      <c r="C118" s="10"/>
      <c r="D118" s="10"/>
      <c r="E118" s="10"/>
      <c r="F118" s="10"/>
      <c r="G118" s="10"/>
    </row>
    <row r="119" spans="1:7" s="55" customFormat="1" ht="43.5" customHeight="1">
      <c r="A119" s="79" t="s">
        <v>72</v>
      </c>
      <c r="B119" s="79"/>
      <c r="C119" s="79"/>
      <c r="D119" s="79"/>
      <c r="E119" s="79"/>
      <c r="F119" s="79"/>
      <c r="G119" s="79"/>
    </row>
    <row r="120" spans="1:7" ht="18">
      <c r="A120" s="10"/>
      <c r="B120" s="10"/>
      <c r="C120" s="10"/>
      <c r="D120" s="10"/>
      <c r="E120" s="10"/>
      <c r="F120" s="10"/>
      <c r="G120" s="10"/>
    </row>
  </sheetData>
  <sheetProtection/>
  <mergeCells count="12">
    <mergeCell ref="B57:B58"/>
    <mergeCell ref="A119:G119"/>
    <mergeCell ref="A1:E1"/>
    <mergeCell ref="A2:E2"/>
    <mergeCell ref="B62:B63"/>
    <mergeCell ref="E57:E58"/>
    <mergeCell ref="E62:E63"/>
    <mergeCell ref="A3:D3"/>
    <mergeCell ref="D57:D58"/>
    <mergeCell ref="D62:D63"/>
    <mergeCell ref="C57:C58"/>
    <mergeCell ref="C62:C63"/>
  </mergeCells>
  <printOptions/>
  <pageMargins left="0.1968503937007874" right="0.1968503937007874" top="0.7874015748031497" bottom="0.7874015748031497" header="0.6692913385826772" footer="0.1574803149606299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2017-12-15T11:01:39Z</cp:lastPrinted>
  <dcterms:created xsi:type="dcterms:W3CDTF">1996-10-08T23:32:33Z</dcterms:created>
  <dcterms:modified xsi:type="dcterms:W3CDTF">2017-12-15T11:04:58Z</dcterms:modified>
  <cp:category/>
  <cp:version/>
  <cp:contentType/>
  <cp:contentStatus/>
</cp:coreProperties>
</file>