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1"/>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s>
  <definedNames>
    <definedName name="_xlnm.Print_Titles" localSheetId="1">'Додаток 2'!$12:$15</definedName>
    <definedName name="_xlnm.Print_Area" localSheetId="1">'Додаток 2'!$A$1:$Q$55</definedName>
    <definedName name="_xlnm.Print_Area" localSheetId="4">'Додаток 5'!$A$1:$F$22</definedName>
  </definedNames>
  <calcPr fullCalcOnLoad="1"/>
</workbook>
</file>

<file path=xl/sharedStrings.xml><?xml version="1.0" encoding="utf-8"?>
<sst xmlns="http://schemas.openxmlformats.org/spreadsheetml/2006/main" count="365" uniqueCount="212">
  <si>
    <t>в місті ради VІ скликання</t>
  </si>
  <si>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</si>
  <si>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</si>
  <si>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</si>
  <si>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</si>
  <si>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</si>
  <si>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</si>
  <si>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</si>
  <si>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</si>
  <si>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</si>
  <si>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</si>
  <si>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</si>
  <si>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</si>
  <si>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</si>
  <si>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</si>
  <si>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</si>
  <si>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</si>
  <si>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</si>
  <si>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</si>
  <si>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</si>
  <si>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</si>
  <si>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</si>
  <si>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</si>
  <si>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</si>
  <si>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</si>
  <si>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</si>
  <si>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</si>
  <si>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</si>
  <si>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</si>
  <si>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</si>
  <si>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</si>
  <si>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</si>
  <si>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</si>
  <si>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</si>
  <si>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</si>
  <si>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</si>
  <si>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</si>
  <si>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</si>
  <si>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</si>
  <si>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</si>
  <si>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</si>
  <si>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</si>
  <si>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</si>
  <si>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</si>
  <si>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</si>
  <si>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</si>
  <si>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</si>
  <si>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</si>
  <si>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</si>
  <si>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районного у місті бюджету на 2015 рік</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</si>
  <si>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</si>
  <si>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</si>
  <si>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</si>
  <si>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</si>
  <si>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</si>
  <si>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</si>
  <si>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</si>
  <si>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</si>
  <si>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</si>
  <si>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</si>
  <si>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</si>
  <si>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</si>
  <si>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</si>
  <si>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</si>
  <si>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</si>
  <si>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</si>
  <si>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</si>
  <si>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</si>
  <si>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</si>
  <si>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</si>
  <si>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</si>
  <si>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</si>
  <si>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</si>
  <si>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</si>
  <si>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</si>
  <si>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</si>
  <si>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</si>
  <si>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</si>
  <si>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</si>
  <si>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</si>
  <si>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</si>
  <si>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</si>
  <si>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</si>
  <si>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</si>
  <si>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</si>
  <si>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</si>
  <si>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</si>
  <si>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</si>
  <si>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</si>
  <si>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</si>
  <si>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</si>
  <si>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</si>
  <si>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</si>
  <si>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</si>
  <si>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</si>
  <si>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</si>
  <si>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</si>
  <si>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</si>
  <si>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</si>
  <si>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</si>
  <si>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</si>
  <si>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</si>
  <si>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</si>
  <si>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</si>
  <si>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</si>
  <si>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</si>
  <si>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</si>
  <si>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</si>
  <si>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</si>
  <si>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</si>
  <si>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</si>
  <si>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</si>
  <si>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</si>
  <si>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</si>
  <si>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</si>
  <si>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</si>
  <si>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</si>
  <si>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</si>
  <si>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</si>
  <si>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</si>
  <si>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</si>
  <si>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</si>
  <si>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</si>
  <si>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</si>
  <si>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</si>
  <si>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</si>
  <si>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</si>
  <si>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</si>
  <si>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</si>
  <si>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</si>
  <si>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</si>
  <si>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</si>
  <si>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</si>
  <si>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r>
      <t>Найменування
згідно з типовою відомчою/типовою програмною</t>
    </r>
    <r>
      <rPr>
        <sz val="11"/>
        <rFont val="Bookman Old Style"/>
        <family val="1"/>
      </rPr>
      <t>/тимчасовою класифікацією видатків та кредитування місцевого бюджету</t>
    </r>
  </si>
  <si>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</si>
  <si>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</si>
  <si>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</si>
  <si>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</si>
  <si>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</si>
  <si>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</si>
  <si>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0822</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</si>
  <si>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</si>
  <si>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</si>
  <si>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</si>
  <si>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</si>
  <si>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</si>
  <si>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</si>
  <si>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</si>
  <si>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</si>
  <si>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</si>
  <si>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</si>
  <si>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</si>
  <si>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r>
      <t>Найменування
згідно з типовою відомчою/типовою програмною</t>
    </r>
    <r>
      <rPr>
        <vertAlign val="superscript"/>
        <sz val="11"/>
        <rFont val="Bookman Old Style"/>
        <family val="1"/>
      </rPr>
      <t>3</t>
    </r>
    <r>
      <rPr>
        <sz val="11"/>
        <rFont val="Bookman Old Style"/>
        <family val="1"/>
      </rPr>
      <t>/тимчасовою класифікацією видатків та кредитування місцевого бюджету</t>
    </r>
  </si>
  <si>
    <t>ПЕРЕЛІК ОБ'ЄКТІВ</t>
  </si>
  <si>
    <t>видатки на які у 2015 році будуть проводитися за рахунок коштів бюджету розвитку</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</si>
  <si>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</si>
  <si>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</si>
  <si>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</si>
  <si>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</si>
  <si>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</si>
  <si>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</si>
  <si>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реалізації заходів, спрямованих на підтримку окремих категорій громадян Довгинцівського району на 2015 рік</t>
  </si>
  <si>
    <t>Програма реалізації заходів соціального захисту окремих категорій мешканців Довгинцівського району на 2015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</si>
  <si>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2015 рік</t>
  </si>
  <si>
    <t>Програма реалізації заходів на розвиток культури і проведення районних культурно - мистецьких та культурно - масових заходів на 2015 рік</t>
  </si>
  <si>
    <t>Програма фінансування послуг щодо оформлення документів на  нерухоме майно, яке визнане відумерлою спадщиною на 2015 рік</t>
  </si>
  <si>
    <t>Програма реалізації заходів на розвиток фізичної культури і спорту та проведення районних спортивно - масових заходів на 2015 рік</t>
  </si>
  <si>
    <t>Програма соціально - економічного і культурного розвитку району на 2015 рік</t>
  </si>
  <si>
    <t xml:space="preserve">до рішення районної </t>
  </si>
  <si>
    <t xml:space="preserve"> ЛІМІТИ СПОЖИВАННЯ       </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</si>
  <si>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</si>
  <si>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</si>
  <si>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</si>
  <si>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</si>
  <si>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</si>
  <si>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</si>
  <si>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</si>
  <si>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</si>
  <si>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</si>
  <si>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</si>
  <si>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</si>
  <si>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</si>
  <si>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</si>
  <si>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</si>
  <si>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</si>
  <si>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</si>
  <si>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</si>
  <si>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</si>
  <si>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</si>
  <si>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</si>
  <si>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за функцією 091204 "Територіальні центри соціального обслуговування (надання соціальних послуг)"</t>
  </si>
  <si>
    <t>УСЬОГО ПО РАЙОНУ</t>
  </si>
  <si>
    <r>
      <t xml:space="preserve"> </t>
    </r>
    <r>
      <rPr>
        <sz val="18"/>
        <rFont val="Bookman Old Style"/>
        <family val="1"/>
      </rPr>
      <t>енергоносіїв у фізичних обсягах за кожною бюджетною установою, закладом на 2015 рік</t>
    </r>
  </si>
  <si>
    <t>Програма реалізації державної та місцевої політики щодо поліпшення становища дітей, молоді, жінок та сімей на 2015 рік</t>
  </si>
  <si>
    <t>Додаток 1</t>
  </si>
  <si>
    <t>Додаток 5</t>
  </si>
  <si>
    <t>місцевих програм, які фінансуватимуться за рахунок коштів районного у місті бюджету  у 2015 році</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</si>
  <si>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2015 рік </t>
    </r>
  </si>
  <si>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</si>
  <si>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</si>
  <si>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</si>
  <si>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</si>
  <si>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</si>
  <si>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</si>
  <si>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</si>
  <si>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</si>
  <si>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Додаток 6</t>
  </si>
  <si>
    <t>Додаток  2</t>
  </si>
  <si>
    <t>Додаток 3</t>
  </si>
  <si>
    <t xml:space="preserve">Додаток 4 </t>
  </si>
  <si>
    <t>від  24.04.2015   № 305</t>
  </si>
  <si>
    <t>від  24.04.2015  № 305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</si>
</sst>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7">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vertAlign val="superscript"/>
      <sz val="11"/>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91">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3" fillId="0" borderId="10" xfId="0" applyFont="1" applyBorder="1" applyAlignment="1">
      <alignment horizontal="center" vertical="center" wrapText="1"/>
    </xf>
    <xf numFmtId="0" fontId="17" fillId="0" borderId="0" xfId="0" applyFont="1" applyFill="1" applyAlignment="1">
      <alignment/>
    </xf>
    <xf numFmtId="0" fontId="3" fillId="0" borderId="0" xfId="0" applyFont="1" applyAlignment="1">
      <alignment vertical="center" wrapText="1"/>
    </xf>
    <xf numFmtId="0" fontId="3" fillId="0" borderId="0" xfId="0" applyFont="1" applyAlignment="1">
      <alignment horizontal="center"/>
    </xf>
    <xf numFmtId="0" fontId="14" fillId="0" borderId="0" xfId="0" applyFont="1" applyAlignment="1">
      <alignment/>
    </xf>
    <xf numFmtId="0" fontId="18" fillId="0" borderId="0" xfId="0" applyFont="1" applyAlignment="1">
      <alignment horizontal="center"/>
    </xf>
    <xf numFmtId="0" fontId="10" fillId="0" borderId="0" xfId="0" applyFont="1" applyAlignment="1">
      <alignment/>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0" fontId="3" fillId="0" borderId="10" xfId="0" applyFont="1" applyBorder="1" applyAlignment="1">
      <alignment vertical="center" wrapText="1"/>
    </xf>
    <xf numFmtId="2" fontId="3" fillId="0" borderId="10" xfId="0" applyNumberFormat="1" applyFont="1" applyBorder="1" applyAlignment="1">
      <alignment/>
    </xf>
    <xf numFmtId="49" fontId="3" fillId="33" borderId="10" xfId="0" applyNumberFormat="1" applyFont="1" applyFill="1" applyBorder="1" applyAlignment="1">
      <alignment horizontal="right" vertical="center"/>
    </xf>
    <xf numFmtId="0" fontId="3" fillId="33" borderId="11" xfId="0" applyFont="1" applyFill="1" applyBorder="1" applyAlignment="1">
      <alignment horizontal="left" vertical="center" wrapText="1"/>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Border="1" applyAlignment="1">
      <alignment horizontal="right" vertical="center"/>
    </xf>
    <xf numFmtId="0" fontId="3" fillId="0" borderId="11" xfId="0" applyFont="1" applyBorder="1" applyAlignment="1">
      <alignment horizontal="lef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vertical="top" wrapText="1"/>
    </xf>
    <xf numFmtId="0" fontId="3" fillId="0" borderId="10" xfId="0" applyNumberFormat="1" applyFont="1" applyBorder="1" applyAlignment="1">
      <alignment horizontal="left" vertical="center" wrapText="1"/>
    </xf>
    <xf numFmtId="49" fontId="3" fillId="33" borderId="10" xfId="0" applyNumberFormat="1" applyFont="1" applyFill="1" applyBorder="1" applyAlignment="1">
      <alignment horizontal="right" vertical="center"/>
    </xf>
    <xf numFmtId="0" fontId="3" fillId="33" borderId="10" xfId="0" applyFont="1" applyFill="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3" fillId="0" borderId="10" xfId="0" applyFont="1" applyBorder="1" applyAlignment="1">
      <alignment vertical="center" shrinkToFit="1"/>
    </xf>
    <xf numFmtId="0" fontId="6" fillId="0" borderId="0" xfId="0" applyFont="1" applyFill="1" applyAlignment="1">
      <alignment/>
    </xf>
    <xf numFmtId="0" fontId="6" fillId="0" borderId="12" xfId="0" applyFont="1" applyFill="1" applyBorder="1" applyAlignment="1">
      <alignment horizontal="center"/>
    </xf>
    <xf numFmtId="0" fontId="6" fillId="0" borderId="0" xfId="0" applyFont="1" applyFill="1" applyBorder="1" applyAlignment="1">
      <alignment horizontal="center"/>
    </xf>
    <xf numFmtId="0" fontId="19" fillId="0" borderId="12" xfId="0" applyNumberFormat="1" applyFont="1" applyFill="1" applyBorder="1" applyAlignment="1" applyProtection="1">
      <alignment horizontal="right" vertical="center"/>
      <protection/>
    </xf>
    <xf numFmtId="0" fontId="3" fillId="0" borderId="0" xfId="0" applyFont="1" applyFill="1" applyAlignment="1">
      <alignment/>
    </xf>
    <xf numFmtId="0" fontId="3" fillId="0" borderId="12" xfId="0" applyNumberFormat="1" applyFont="1" applyFill="1" applyBorder="1" applyAlignment="1" applyProtection="1">
      <alignment horizontal="center"/>
      <protection/>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top"/>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2" fontId="3" fillId="0" borderId="10" xfId="0" applyNumberFormat="1" applyFont="1" applyBorder="1" applyAlignment="1">
      <alignment horizontal="center"/>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12" xfId="0" applyFont="1" applyBorder="1" applyAlignment="1">
      <alignment horizontal="center"/>
    </xf>
    <xf numFmtId="0" fontId="3" fillId="0" borderId="12" xfId="0" applyFont="1"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wrapText="1"/>
    </xf>
    <xf numFmtId="2" fontId="3" fillId="0" borderId="10" xfId="0" applyNumberFormat="1" applyFont="1" applyFill="1" applyBorder="1" applyAlignment="1">
      <alignment horizontal="center"/>
    </xf>
    <xf numFmtId="0" fontId="3" fillId="0" borderId="13" xfId="0" applyFont="1" applyBorder="1" applyAlignment="1">
      <alignment horizontal="right"/>
    </xf>
    <xf numFmtId="0" fontId="3" fillId="0" borderId="16" xfId="0" applyFont="1" applyBorder="1" applyAlignment="1">
      <alignment horizontal="left" vertical="center" wrapText="1"/>
    </xf>
    <xf numFmtId="0" fontId="3" fillId="0" borderId="20" xfId="0" applyFont="1" applyBorder="1" applyAlignment="1">
      <alignment horizontal="left"/>
    </xf>
    <xf numFmtId="0" fontId="3" fillId="0" borderId="17"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horizontal="left" vertical="center" wrapText="1"/>
    </xf>
    <xf numFmtId="0" fontId="5" fillId="0" borderId="0" xfId="53" applyFont="1" applyAlignment="1">
      <alignment/>
      <protection/>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10" fillId="0" borderId="0" xfId="0" applyFont="1" applyAlignment="1">
      <alignment vertical="center"/>
    </xf>
    <xf numFmtId="0" fontId="3" fillId="0" borderId="10" xfId="0" applyNumberFormat="1" applyFont="1" applyFill="1" applyBorder="1" applyAlignment="1" applyProtection="1">
      <alignment horizontal="left" vertical="center" wrapText="1"/>
      <protection/>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2" fontId="6" fillId="0" borderId="0" xfId="0" applyNumberFormat="1" applyFont="1" applyAlignment="1">
      <alignment/>
    </xf>
    <xf numFmtId="0" fontId="4" fillId="0" borderId="10" xfId="0" applyFont="1" applyBorder="1" applyAlignment="1">
      <alignment horizontal="justify" vertical="center" wrapText="1"/>
    </xf>
    <xf numFmtId="0" fontId="3" fillId="0" borderId="10" xfId="0" applyFont="1" applyBorder="1" applyAlignment="1">
      <alignment vertical="center"/>
    </xf>
    <xf numFmtId="0" fontId="8" fillId="0" borderId="0" xfId="0" applyFont="1" applyAlignment="1">
      <alignment horizontal="left" vertical="center"/>
    </xf>
    <xf numFmtId="0" fontId="3" fillId="0" borderId="10" xfId="0" applyFont="1" applyBorder="1" applyAlignment="1">
      <alignment horizontal="right"/>
    </xf>
    <xf numFmtId="0" fontId="10" fillId="0" borderId="0" xfId="53" applyFont="1" applyAlignment="1">
      <alignment horizontal="left"/>
      <protection/>
    </xf>
    <xf numFmtId="0" fontId="5" fillId="0" borderId="21"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0" applyFont="1" applyAlignment="1">
      <alignment horizontal="left"/>
    </xf>
    <xf numFmtId="0" fontId="21" fillId="0" borderId="0" xfId="0" applyFont="1" applyAlignment="1">
      <alignment horizontal="center" vertical="center" wrapText="1"/>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21" fillId="0" borderId="0" xfId="0" applyFont="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left"/>
    </xf>
    <xf numFmtId="2" fontId="3" fillId="0" borderId="10" xfId="0" applyNumberFormat="1" applyFont="1" applyBorder="1" applyAlignment="1">
      <alignment horizontal="center"/>
    </xf>
    <xf numFmtId="0" fontId="5" fillId="0" borderId="0" xfId="0" applyFont="1" applyAlignment="1">
      <alignment horizontal="left" vertical="center"/>
    </xf>
    <xf numFmtId="0" fontId="5" fillId="0" borderId="0" xfId="0" applyFont="1" applyAlignment="1">
      <alignment horizontal="left" vertical="center" shrinkToFit="1"/>
    </xf>
    <xf numFmtId="0" fontId="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xf>
    <xf numFmtId="0" fontId="3" fillId="0" borderId="1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left"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left"/>
    </xf>
    <xf numFmtId="0" fontId="3" fillId="0" borderId="0" xfId="0" applyFont="1" applyAlignment="1">
      <alignment horizontal="center" wrapText="1"/>
    </xf>
    <xf numFmtId="0" fontId="11" fillId="0" borderId="0" xfId="0" applyFont="1" applyAlignment="1">
      <alignment horizontal="center"/>
    </xf>
    <xf numFmtId="0" fontId="21" fillId="0" borderId="0" xfId="0" applyNumberFormat="1" applyFont="1" applyFill="1" applyBorder="1" applyAlignment="1" applyProtection="1">
      <alignment horizontal="center" vertical="center" wrapText="1"/>
      <protection/>
    </xf>
    <xf numFmtId="0" fontId="8" fillId="0" borderId="0" xfId="0" applyFont="1" applyAlignment="1">
      <alignment horizontal="left" vertical="center" shrinkToFit="1"/>
    </xf>
    <xf numFmtId="0" fontId="8"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5"/>
  <sheetViews>
    <sheetView view="pageBreakPreview" zoomScale="60" zoomScalePageLayoutView="0" workbookViewId="0" topLeftCell="A1">
      <selection activeCell="D7" sqref="D7"/>
    </sheetView>
  </sheetViews>
  <sheetFormatPr defaultColWidth="9.00390625" defaultRowHeight="12.75"/>
  <cols>
    <col min="1" max="1" width="14.25390625" style="16" customWidth="1"/>
    <col min="2" max="2" width="76.25390625" style="16" customWidth="1"/>
    <col min="3" max="3" width="19.625" style="16" customWidth="1"/>
    <col min="4" max="4" width="20.375" style="16" customWidth="1"/>
    <col min="5" max="5" width="16.625" style="16" customWidth="1"/>
    <col min="6" max="6" width="19.375" style="16" customWidth="1"/>
    <col min="7" max="16384" width="9.125" style="16" customWidth="1"/>
  </cols>
  <sheetData>
    <row r="1" spans="1:6" ht="23.25">
      <c r="A1" s="21"/>
      <c r="B1" s="22"/>
      <c r="D1" s="23" t="s">
        <v>194</v>
      </c>
      <c r="E1" s="23"/>
      <c r="F1" s="23"/>
    </row>
    <row r="2" spans="1:6" ht="23.25">
      <c r="A2" s="21"/>
      <c r="B2" s="24"/>
      <c r="D2" s="25" t="s">
        <v>36</v>
      </c>
      <c r="E2" s="23"/>
      <c r="F2" s="23"/>
    </row>
    <row r="3" spans="1:6" ht="23.25">
      <c r="A3" s="21"/>
      <c r="B3" s="24"/>
      <c r="D3" s="23" t="s">
        <v>0</v>
      </c>
      <c r="E3" s="23"/>
      <c r="F3" s="23"/>
    </row>
    <row r="4" spans="1:6" ht="23.25" hidden="1">
      <c r="A4" s="21"/>
      <c r="B4" s="24"/>
      <c r="D4" s="23" t="s">
        <v>37</v>
      </c>
      <c r="E4" s="23"/>
      <c r="F4" s="23"/>
    </row>
    <row r="5" spans="1:6" ht="23.25" hidden="1">
      <c r="A5" s="21"/>
      <c r="B5" s="24"/>
      <c r="D5" s="23" t="s">
        <v>38</v>
      </c>
      <c r="E5" s="23"/>
      <c r="F5" s="23"/>
    </row>
    <row r="6" spans="1:6" ht="23.25">
      <c r="A6" s="21"/>
      <c r="B6" s="21"/>
      <c r="D6" s="154" t="s">
        <v>210</v>
      </c>
      <c r="E6" s="154"/>
      <c r="F6" s="154"/>
    </row>
    <row r="7" spans="1:6" ht="23.25">
      <c r="A7" s="21"/>
      <c r="B7" s="21"/>
      <c r="C7" s="26"/>
      <c r="D7" s="27"/>
      <c r="E7" s="25"/>
      <c r="F7" s="28"/>
    </row>
    <row r="8" spans="1:6" ht="54" customHeight="1">
      <c r="A8" s="157" t="s">
        <v>1</v>
      </c>
      <c r="B8" s="157"/>
      <c r="C8" s="157"/>
      <c r="D8" s="157"/>
      <c r="E8" s="157"/>
      <c r="F8" s="157"/>
    </row>
    <row r="9" spans="1:6" s="15" customFormat="1" ht="34.5" customHeight="1">
      <c r="A9" s="158" t="s">
        <v>49</v>
      </c>
      <c r="B9" s="159"/>
      <c r="C9" s="159"/>
      <c r="D9" s="159"/>
      <c r="E9" s="159"/>
      <c r="F9" s="159"/>
    </row>
    <row r="10" spans="1:6" s="15" customFormat="1" ht="25.5" customHeight="1">
      <c r="A10" s="29"/>
      <c r="B10" s="30"/>
      <c r="C10" s="30"/>
      <c r="D10" s="30"/>
      <c r="E10" s="30"/>
      <c r="F10" s="31" t="s">
        <v>2</v>
      </c>
    </row>
    <row r="11" spans="1:6" s="15" customFormat="1" ht="16.5" customHeight="1">
      <c r="A11" s="156" t="s">
        <v>32</v>
      </c>
      <c r="B11" s="156" t="s">
        <v>33</v>
      </c>
      <c r="C11" s="156" t="s">
        <v>34</v>
      </c>
      <c r="D11" s="156" t="s">
        <v>3</v>
      </c>
      <c r="E11" s="156" t="s">
        <v>4</v>
      </c>
      <c r="F11" s="156"/>
    </row>
    <row r="12" spans="1:6" s="15" customFormat="1" ht="67.5" customHeight="1">
      <c r="A12" s="156"/>
      <c r="B12" s="156"/>
      <c r="C12" s="156"/>
      <c r="D12" s="156"/>
      <c r="E12" s="34" t="s">
        <v>34</v>
      </c>
      <c r="F12" s="34" t="s">
        <v>35</v>
      </c>
    </row>
    <row r="13" spans="1:6" s="15" customFormat="1" ht="31.5" customHeight="1">
      <c r="A13" s="2">
        <v>10000000</v>
      </c>
      <c r="B13" s="2" t="s">
        <v>5</v>
      </c>
      <c r="C13" s="3">
        <f>D13+E13</f>
        <v>13222400</v>
      </c>
      <c r="D13" s="3">
        <f aca="true" t="shared" si="0" ref="D13:F14">D14</f>
        <v>13222400</v>
      </c>
      <c r="E13" s="3">
        <f t="shared" si="0"/>
        <v>0</v>
      </c>
      <c r="F13" s="3">
        <f t="shared" si="0"/>
        <v>0</v>
      </c>
    </row>
    <row r="14" spans="1:6" s="15" customFormat="1" ht="31.5" customHeight="1">
      <c r="A14" s="34">
        <v>18000000</v>
      </c>
      <c r="B14" s="143" t="s">
        <v>198</v>
      </c>
      <c r="C14" s="3">
        <f aca="true" t="shared" si="1" ref="C14:C39">D14+E14</f>
        <v>13222400</v>
      </c>
      <c r="D14" s="3">
        <f t="shared" si="0"/>
        <v>13222400</v>
      </c>
      <c r="E14" s="3">
        <f t="shared" si="0"/>
        <v>0</v>
      </c>
      <c r="F14" s="3">
        <f t="shared" si="0"/>
        <v>0</v>
      </c>
    </row>
    <row r="15" spans="1:6" s="15" customFormat="1" ht="31.5" customHeight="1">
      <c r="A15" s="34">
        <v>18010000</v>
      </c>
      <c r="B15" s="143" t="s">
        <v>199</v>
      </c>
      <c r="C15" s="3">
        <f t="shared" si="1"/>
        <v>13222400</v>
      </c>
      <c r="D15" s="3">
        <f>D16+D17+D18+D19</f>
        <v>13222400</v>
      </c>
      <c r="E15" s="3">
        <f>E16+E17+E18+E19</f>
        <v>0</v>
      </c>
      <c r="F15" s="3">
        <f>F16+F17+F18+F19</f>
        <v>0</v>
      </c>
    </row>
    <row r="16" spans="1:6" s="15" customFormat="1" ht="31.5" customHeight="1">
      <c r="A16" s="34">
        <v>18010500</v>
      </c>
      <c r="B16" s="4" t="s">
        <v>6</v>
      </c>
      <c r="C16" s="3">
        <f t="shared" si="1"/>
        <v>4496300</v>
      </c>
      <c r="D16" s="3">
        <v>4496300</v>
      </c>
      <c r="E16" s="3">
        <v>0</v>
      </c>
      <c r="F16" s="3">
        <v>0</v>
      </c>
    </row>
    <row r="17" spans="1:6" s="15" customFormat="1" ht="31.5" customHeight="1">
      <c r="A17" s="34">
        <v>18010600</v>
      </c>
      <c r="B17" s="4" t="s">
        <v>7</v>
      </c>
      <c r="C17" s="3">
        <f t="shared" si="1"/>
        <v>7132200</v>
      </c>
      <c r="D17" s="3">
        <v>7132200</v>
      </c>
      <c r="E17" s="3">
        <v>0</v>
      </c>
      <c r="F17" s="3">
        <v>0</v>
      </c>
    </row>
    <row r="18" spans="1:6" s="15" customFormat="1" ht="31.5" customHeight="1">
      <c r="A18" s="34">
        <v>18010700</v>
      </c>
      <c r="B18" s="4" t="s">
        <v>8</v>
      </c>
      <c r="C18" s="3">
        <f t="shared" si="1"/>
        <v>272700</v>
      </c>
      <c r="D18" s="3">
        <v>272700</v>
      </c>
      <c r="E18" s="3">
        <v>0</v>
      </c>
      <c r="F18" s="3">
        <v>0</v>
      </c>
    </row>
    <row r="19" spans="1:6" s="15" customFormat="1" ht="31.5" customHeight="1">
      <c r="A19" s="34">
        <v>18010900</v>
      </c>
      <c r="B19" s="4" t="s">
        <v>9</v>
      </c>
      <c r="C19" s="3">
        <f t="shared" si="1"/>
        <v>1321200</v>
      </c>
      <c r="D19" s="3">
        <v>1321200</v>
      </c>
      <c r="E19" s="3">
        <v>0</v>
      </c>
      <c r="F19" s="3">
        <v>0</v>
      </c>
    </row>
    <row r="20" spans="1:6" s="15" customFormat="1" ht="31.5" customHeight="1">
      <c r="A20" s="1">
        <v>20000000</v>
      </c>
      <c r="B20" s="1" t="s">
        <v>10</v>
      </c>
      <c r="C20" s="3">
        <f t="shared" si="1"/>
        <v>122155</v>
      </c>
      <c r="D20" s="5">
        <f>D21+D24</f>
        <v>8600</v>
      </c>
      <c r="E20" s="5">
        <f>E21+E24</f>
        <v>113555</v>
      </c>
      <c r="F20" s="5">
        <f>F21+F24</f>
        <v>0</v>
      </c>
    </row>
    <row r="21" spans="1:6" s="15" customFormat="1" ht="31.5" customHeight="1">
      <c r="A21" s="8" t="s">
        <v>11</v>
      </c>
      <c r="B21" s="13" t="s">
        <v>12</v>
      </c>
      <c r="C21" s="3">
        <f t="shared" si="1"/>
        <v>8600</v>
      </c>
      <c r="D21" s="5">
        <f aca="true" t="shared" si="2" ref="D21:F22">D22</f>
        <v>8600</v>
      </c>
      <c r="E21" s="5">
        <f t="shared" si="2"/>
        <v>0</v>
      </c>
      <c r="F21" s="5">
        <f t="shared" si="2"/>
        <v>0</v>
      </c>
    </row>
    <row r="22" spans="1:6" s="15" customFormat="1" ht="31.5" customHeight="1">
      <c r="A22" s="1">
        <v>21080000</v>
      </c>
      <c r="B22" s="12" t="s">
        <v>13</v>
      </c>
      <c r="C22" s="3">
        <f t="shared" si="1"/>
        <v>8600</v>
      </c>
      <c r="D22" s="5">
        <f t="shared" si="2"/>
        <v>8600</v>
      </c>
      <c r="E22" s="5">
        <f t="shared" si="2"/>
        <v>0</v>
      </c>
      <c r="F22" s="5">
        <f t="shared" si="2"/>
        <v>0</v>
      </c>
    </row>
    <row r="23" spans="1:6" s="15" customFormat="1" ht="31.5" customHeight="1">
      <c r="A23" s="1">
        <v>21081100</v>
      </c>
      <c r="B23" s="6" t="s">
        <v>14</v>
      </c>
      <c r="C23" s="3">
        <f t="shared" si="1"/>
        <v>8600</v>
      </c>
      <c r="D23" s="5">
        <v>8600</v>
      </c>
      <c r="E23" s="5">
        <v>0</v>
      </c>
      <c r="F23" s="3">
        <v>0</v>
      </c>
    </row>
    <row r="24" spans="1:6" s="15" customFormat="1" ht="31.5" customHeight="1">
      <c r="A24" s="1">
        <v>25000000</v>
      </c>
      <c r="B24" s="6" t="s">
        <v>15</v>
      </c>
      <c r="C24" s="3">
        <f t="shared" si="1"/>
        <v>113555</v>
      </c>
      <c r="D24" s="5">
        <f>D25</f>
        <v>0</v>
      </c>
      <c r="E24" s="5">
        <f>E25</f>
        <v>113555</v>
      </c>
      <c r="F24" s="5">
        <f>F25</f>
        <v>0</v>
      </c>
    </row>
    <row r="25" spans="1:6" s="15" customFormat="1" ht="36" customHeight="1">
      <c r="A25" s="1">
        <v>25010000</v>
      </c>
      <c r="B25" s="146" t="s">
        <v>16</v>
      </c>
      <c r="C25" s="3">
        <f t="shared" si="1"/>
        <v>113555</v>
      </c>
      <c r="D25" s="5">
        <f>D26+D27</f>
        <v>0</v>
      </c>
      <c r="E25" s="5">
        <f>E26+E27</f>
        <v>113555</v>
      </c>
      <c r="F25" s="5">
        <f>F26+F27</f>
        <v>0</v>
      </c>
    </row>
    <row r="26" spans="1:6" s="15" customFormat="1" ht="37.5" customHeight="1">
      <c r="A26" s="1">
        <v>25010100</v>
      </c>
      <c r="B26" s="146" t="s">
        <v>17</v>
      </c>
      <c r="C26" s="3">
        <f t="shared" si="1"/>
        <v>110228</v>
      </c>
      <c r="D26" s="5">
        <v>0</v>
      </c>
      <c r="E26" s="5">
        <f>107282+2946</f>
        <v>110228</v>
      </c>
      <c r="F26" s="3">
        <v>0</v>
      </c>
    </row>
    <row r="27" spans="1:6" s="15" customFormat="1" ht="31.5" customHeight="1">
      <c r="A27" s="1">
        <v>25010300</v>
      </c>
      <c r="B27" s="147" t="s">
        <v>18</v>
      </c>
      <c r="C27" s="3">
        <f t="shared" si="1"/>
        <v>3327</v>
      </c>
      <c r="D27" s="5">
        <v>0</v>
      </c>
      <c r="E27" s="5">
        <f>3324+3</f>
        <v>3327</v>
      </c>
      <c r="F27" s="3">
        <v>0</v>
      </c>
    </row>
    <row r="28" spans="1:6" s="15" customFormat="1" ht="31.5" customHeight="1">
      <c r="A28" s="2"/>
      <c r="B28" s="1" t="s">
        <v>19</v>
      </c>
      <c r="C28" s="3">
        <f t="shared" si="1"/>
        <v>13344555</v>
      </c>
      <c r="D28" s="5">
        <f>D13+D20</f>
        <v>13231000</v>
      </c>
      <c r="E28" s="5">
        <f>E13+E20</f>
        <v>113555</v>
      </c>
      <c r="F28" s="5">
        <f>F13+F20</f>
        <v>0</v>
      </c>
    </row>
    <row r="29" spans="1:6" s="15" customFormat="1" ht="31.5" customHeight="1">
      <c r="A29" s="2">
        <v>40000000</v>
      </c>
      <c r="B29" s="1" t="s">
        <v>20</v>
      </c>
      <c r="C29" s="3">
        <f t="shared" si="1"/>
        <v>94901595</v>
      </c>
      <c r="D29" s="5">
        <f>D30</f>
        <v>94901595</v>
      </c>
      <c r="E29" s="5">
        <f>E30</f>
        <v>0</v>
      </c>
      <c r="F29" s="5">
        <f>F30</f>
        <v>0</v>
      </c>
    </row>
    <row r="30" spans="1:6" s="15" customFormat="1" ht="31.5" customHeight="1">
      <c r="A30" s="1">
        <v>41000000</v>
      </c>
      <c r="B30" s="6" t="s">
        <v>21</v>
      </c>
      <c r="C30" s="3">
        <f t="shared" si="1"/>
        <v>94901595</v>
      </c>
      <c r="D30" s="5">
        <f>D31+D33</f>
        <v>94901595</v>
      </c>
      <c r="E30" s="5">
        <f>E31+E33</f>
        <v>0</v>
      </c>
      <c r="F30" s="5">
        <f>F31+F33</f>
        <v>0</v>
      </c>
    </row>
    <row r="31" spans="1:6" s="15" customFormat="1" ht="31.5" customHeight="1">
      <c r="A31" s="1">
        <v>41020000</v>
      </c>
      <c r="B31" s="6" t="s">
        <v>22</v>
      </c>
      <c r="C31" s="3">
        <f t="shared" si="1"/>
        <v>3332915</v>
      </c>
      <c r="D31" s="5">
        <f>D32</f>
        <v>3332915</v>
      </c>
      <c r="E31" s="5">
        <f>E32</f>
        <v>0</v>
      </c>
      <c r="F31" s="5">
        <f>F32</f>
        <v>0</v>
      </c>
    </row>
    <row r="32" spans="1:6" s="15" customFormat="1" ht="31.5" customHeight="1">
      <c r="A32" s="88" t="s">
        <v>200</v>
      </c>
      <c r="B32" s="9" t="s">
        <v>201</v>
      </c>
      <c r="C32" s="3">
        <f t="shared" si="1"/>
        <v>3332915</v>
      </c>
      <c r="D32" s="5">
        <v>3332915</v>
      </c>
      <c r="E32" s="5">
        <v>0</v>
      </c>
      <c r="F32" s="3">
        <v>0</v>
      </c>
    </row>
    <row r="33" spans="1:6" s="15" customFormat="1" ht="31.5" customHeight="1">
      <c r="A33" s="1">
        <v>41030000</v>
      </c>
      <c r="B33" s="7" t="s">
        <v>23</v>
      </c>
      <c r="C33" s="3">
        <f t="shared" si="1"/>
        <v>91568680</v>
      </c>
      <c r="D33" s="5">
        <f>D34+D35+D37</f>
        <v>91568680</v>
      </c>
      <c r="E33" s="5">
        <f>E34+E35+E37</f>
        <v>0</v>
      </c>
      <c r="F33" s="5">
        <f>F34+F35+F37</f>
        <v>0</v>
      </c>
    </row>
    <row r="34" spans="1:6" s="15" customFormat="1" ht="88.5" customHeight="1">
      <c r="A34" s="1">
        <v>41030600</v>
      </c>
      <c r="B34" s="144" t="s">
        <v>202</v>
      </c>
      <c r="C34" s="3">
        <f t="shared" si="1"/>
        <v>90369100</v>
      </c>
      <c r="D34" s="5">
        <v>90369100</v>
      </c>
      <c r="E34" s="5">
        <v>0</v>
      </c>
      <c r="F34" s="5">
        <v>0</v>
      </c>
    </row>
    <row r="35" spans="1:6" s="15" customFormat="1" ht="251.25" customHeight="1">
      <c r="A35" s="1">
        <v>41030900</v>
      </c>
      <c r="B35" s="145" t="s">
        <v>24</v>
      </c>
      <c r="C35" s="3">
        <f t="shared" si="1"/>
        <v>68500</v>
      </c>
      <c r="D35" s="5">
        <v>68500</v>
      </c>
      <c r="E35" s="5">
        <v>0</v>
      </c>
      <c r="F35" s="5">
        <v>0</v>
      </c>
    </row>
    <row r="36" spans="1:6" s="15" customFormat="1" ht="69" customHeight="1" hidden="1">
      <c r="A36" s="1">
        <v>41035000</v>
      </c>
      <c r="B36" s="145" t="s">
        <v>25</v>
      </c>
      <c r="C36" s="3">
        <f t="shared" si="1"/>
        <v>0</v>
      </c>
      <c r="D36" s="5"/>
      <c r="E36" s="5">
        <v>0</v>
      </c>
      <c r="F36" s="5">
        <v>0</v>
      </c>
    </row>
    <row r="37" spans="1:6" s="15" customFormat="1" ht="125.25" customHeight="1">
      <c r="A37" s="2">
        <v>41035800</v>
      </c>
      <c r="B37" s="144" t="s">
        <v>26</v>
      </c>
      <c r="C37" s="3">
        <f t="shared" si="1"/>
        <v>1131080</v>
      </c>
      <c r="D37" s="10">
        <v>1131080</v>
      </c>
      <c r="E37" s="5">
        <v>0</v>
      </c>
      <c r="F37" s="5">
        <v>0</v>
      </c>
    </row>
    <row r="38" spans="1:6" s="15" customFormat="1" ht="66.75" customHeight="1" hidden="1">
      <c r="A38" s="11">
        <v>41037000</v>
      </c>
      <c r="B38" s="7" t="s">
        <v>27</v>
      </c>
      <c r="C38" s="3">
        <f t="shared" si="1"/>
        <v>0</v>
      </c>
      <c r="D38" s="5"/>
      <c r="E38" s="5"/>
      <c r="F38" s="3"/>
    </row>
    <row r="39" spans="1:6" s="15" customFormat="1" ht="33" customHeight="1">
      <c r="A39" s="14"/>
      <c r="B39" s="1" t="s">
        <v>28</v>
      </c>
      <c r="C39" s="3">
        <f t="shared" si="1"/>
        <v>108246150</v>
      </c>
      <c r="D39" s="5">
        <f>D28+D29</f>
        <v>108132595</v>
      </c>
      <c r="E39" s="5">
        <f>E28+E29</f>
        <v>113555</v>
      </c>
      <c r="F39" s="5">
        <f>F28+F29</f>
        <v>0</v>
      </c>
    </row>
    <row r="40" spans="1:6" ht="43.5" customHeight="1" hidden="1">
      <c r="A40" s="155" t="s">
        <v>29</v>
      </c>
      <c r="B40" s="155"/>
      <c r="C40" s="155"/>
      <c r="D40" s="155"/>
      <c r="E40" s="155"/>
      <c r="F40" s="155"/>
    </row>
    <row r="41" ht="17.25">
      <c r="A41" s="15"/>
    </row>
    <row r="42" ht="17.25">
      <c r="A42" s="15"/>
    </row>
    <row r="43" spans="3:5" ht="15.75">
      <c r="C43" s="32"/>
      <c r="D43" s="32"/>
      <c r="E43" s="17"/>
    </row>
    <row r="44" spans="2:5" s="18" customFormat="1" ht="25.5" hidden="1">
      <c r="B44" s="18" t="s">
        <v>30</v>
      </c>
      <c r="C44" s="19"/>
      <c r="D44" s="19"/>
      <c r="E44" s="20" t="s">
        <v>31</v>
      </c>
    </row>
    <row r="45" spans="3:5" ht="15">
      <c r="C45" s="33"/>
      <c r="D45" s="33"/>
      <c r="E45" s="33"/>
    </row>
    <row r="48" ht="16.5" customHeight="1"/>
    <row r="81" ht="15" hidden="1"/>
  </sheetData>
  <sheetProtection/>
  <mergeCells count="9">
    <mergeCell ref="D6:F6"/>
    <mergeCell ref="A40:F4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R57"/>
  <sheetViews>
    <sheetView tabSelected="1" view="pageBreakPreview" zoomScale="40" zoomScaleNormal="46" zoomScaleSheetLayoutView="40"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A1" sqref="A1:Q55"/>
    </sheetView>
  </sheetViews>
  <sheetFormatPr defaultColWidth="9.00390625" defaultRowHeight="12.75"/>
  <cols>
    <col min="1" max="1" width="17.375" style="16" customWidth="1"/>
    <col min="2" max="2" width="16.875" style="16" customWidth="1"/>
    <col min="3" max="3" width="20.00390625" style="58" customWidth="1"/>
    <col min="4" max="4" width="77.00390625" style="16" customWidth="1"/>
    <col min="5" max="5" width="31.75390625" style="16" customWidth="1"/>
    <col min="6" max="6" width="19.25390625" style="16" customWidth="1"/>
    <col min="7" max="7" width="18.00390625" style="16" customWidth="1"/>
    <col min="8" max="8" width="18.125" style="16" customWidth="1"/>
    <col min="9" max="9" width="12.75390625" style="16" customWidth="1"/>
    <col min="10" max="10" width="15.125" style="16" customWidth="1"/>
    <col min="11" max="11" width="15.625" style="16" customWidth="1"/>
    <col min="12" max="12" width="17.125" style="16" customWidth="1"/>
    <col min="13" max="13" width="17.25390625" style="16" customWidth="1"/>
    <col min="14" max="14" width="14.00390625" style="16" customWidth="1"/>
    <col min="15" max="15" width="13.875" style="16" customWidth="1"/>
    <col min="16" max="16" width="22.125" style="16" customWidth="1"/>
    <col min="17" max="17" width="4.625" style="16" customWidth="1"/>
    <col min="18" max="16384" width="9.125" style="16" customWidth="1"/>
  </cols>
  <sheetData>
    <row r="1" spans="3:17" ht="30.75" customHeight="1">
      <c r="C1" s="36"/>
      <c r="D1" s="50"/>
      <c r="E1" s="50"/>
      <c r="F1" s="50"/>
      <c r="G1" s="50"/>
      <c r="H1" s="50"/>
      <c r="I1" s="50"/>
      <c r="J1" s="50"/>
      <c r="N1" s="161" t="s">
        <v>207</v>
      </c>
      <c r="O1" s="161"/>
      <c r="P1" s="161"/>
      <c r="Q1" s="139"/>
    </row>
    <row r="2" spans="3:17" ht="28.5" customHeight="1">
      <c r="C2" s="36"/>
      <c r="D2" s="50"/>
      <c r="E2" s="50"/>
      <c r="F2" s="51"/>
      <c r="G2" s="51"/>
      <c r="H2" s="51"/>
      <c r="I2" s="51" t="s">
        <v>52</v>
      </c>
      <c r="J2" s="50"/>
      <c r="N2" s="165" t="s">
        <v>36</v>
      </c>
      <c r="O2" s="165"/>
      <c r="P2" s="165"/>
      <c r="Q2" s="165"/>
    </row>
    <row r="3" spans="3:18" ht="28.5" customHeight="1">
      <c r="C3" s="36"/>
      <c r="D3" s="50"/>
      <c r="E3" s="50"/>
      <c r="F3" s="51"/>
      <c r="G3" s="51"/>
      <c r="H3" s="51"/>
      <c r="I3" s="51"/>
      <c r="J3" s="50"/>
      <c r="N3" s="139" t="s">
        <v>0</v>
      </c>
      <c r="O3" s="139"/>
      <c r="P3" s="139"/>
      <c r="Q3" s="139"/>
      <c r="R3" s="35"/>
    </row>
    <row r="4" spans="3:17" ht="21.75" customHeight="1" hidden="1">
      <c r="C4" s="36"/>
      <c r="D4" s="50"/>
      <c r="E4" s="50"/>
      <c r="F4" s="51"/>
      <c r="G4" s="51"/>
      <c r="H4" s="51"/>
      <c r="I4" s="51"/>
      <c r="J4" s="50"/>
      <c r="K4" s="35"/>
      <c r="L4" s="35"/>
      <c r="M4" s="35"/>
      <c r="N4" s="166" t="s">
        <v>37</v>
      </c>
      <c r="O4" s="166"/>
      <c r="P4" s="166"/>
      <c r="Q4" s="18"/>
    </row>
    <row r="5" spans="3:17" ht="21.75" customHeight="1" hidden="1">
      <c r="C5" s="36"/>
      <c r="D5" s="50"/>
      <c r="E5" s="50"/>
      <c r="F5" s="51"/>
      <c r="G5" s="51"/>
      <c r="H5" s="51"/>
      <c r="I5" s="51"/>
      <c r="J5" s="50"/>
      <c r="K5" s="35"/>
      <c r="L5" s="35"/>
      <c r="M5" s="35"/>
      <c r="N5" s="140" t="s">
        <v>38</v>
      </c>
      <c r="O5" s="139"/>
      <c r="P5" s="18"/>
      <c r="Q5" s="18"/>
    </row>
    <row r="6" spans="3:18" ht="27" customHeight="1">
      <c r="C6" s="36"/>
      <c r="D6" s="50"/>
      <c r="E6" s="51"/>
      <c r="F6" s="51"/>
      <c r="G6" s="50"/>
      <c r="H6" s="51"/>
      <c r="I6" s="51"/>
      <c r="J6" s="50"/>
      <c r="N6" s="139" t="s">
        <v>210</v>
      </c>
      <c r="O6" s="139"/>
      <c r="P6" s="139"/>
      <c r="Q6" s="139"/>
      <c r="R6" s="35"/>
    </row>
    <row r="7" spans="3:16" ht="18.75">
      <c r="C7" s="36"/>
      <c r="D7" s="50"/>
      <c r="E7" s="53"/>
      <c r="F7" s="51"/>
      <c r="G7" s="50"/>
      <c r="H7" s="51"/>
      <c r="I7" s="51"/>
      <c r="J7" s="50"/>
      <c r="K7" s="54"/>
      <c r="L7" s="55"/>
      <c r="M7" s="55"/>
      <c r="N7" s="55"/>
      <c r="O7" s="54"/>
      <c r="P7" s="50"/>
    </row>
    <row r="8" spans="3:16" ht="16.5">
      <c r="C8" s="36"/>
      <c r="D8" s="50"/>
      <c r="E8" s="51"/>
      <c r="F8" s="51"/>
      <c r="G8" s="51"/>
      <c r="H8" s="51"/>
      <c r="I8" s="51"/>
      <c r="J8" s="50"/>
      <c r="K8" s="50"/>
      <c r="L8" s="56"/>
      <c r="M8" s="56"/>
      <c r="N8" s="56"/>
      <c r="O8" s="56"/>
      <c r="P8" s="50"/>
    </row>
    <row r="9" spans="1:16" s="50" customFormat="1" ht="75" customHeight="1">
      <c r="A9" s="162" t="s">
        <v>197</v>
      </c>
      <c r="B9" s="162"/>
      <c r="C9" s="162"/>
      <c r="D9" s="162"/>
      <c r="E9" s="162"/>
      <c r="F9" s="162"/>
      <c r="G9" s="162"/>
      <c r="H9" s="162"/>
      <c r="I9" s="162"/>
      <c r="J9" s="162"/>
      <c r="K9" s="162"/>
      <c r="L9" s="162"/>
      <c r="M9" s="162"/>
      <c r="N9" s="162"/>
      <c r="O9" s="162"/>
      <c r="P9" s="162"/>
    </row>
    <row r="10" spans="3:16" ht="16.5">
      <c r="C10" s="36"/>
      <c r="D10" s="50"/>
      <c r="E10" s="50"/>
      <c r="F10" s="50"/>
      <c r="G10" s="50"/>
      <c r="H10" s="50"/>
      <c r="I10" s="50"/>
      <c r="J10" s="50"/>
      <c r="K10" s="50"/>
      <c r="L10" s="50"/>
      <c r="M10" s="50"/>
      <c r="N10" s="57"/>
      <c r="P10" s="36" t="s">
        <v>39</v>
      </c>
    </row>
    <row r="12" spans="1:16" ht="27.75" customHeight="1">
      <c r="A12" s="163" t="s">
        <v>132</v>
      </c>
      <c r="B12" s="163" t="s">
        <v>130</v>
      </c>
      <c r="C12" s="160" t="s">
        <v>131</v>
      </c>
      <c r="D12" s="167" t="s">
        <v>136</v>
      </c>
      <c r="E12" s="160" t="s">
        <v>3</v>
      </c>
      <c r="F12" s="160"/>
      <c r="G12" s="160"/>
      <c r="H12" s="160"/>
      <c r="I12" s="160"/>
      <c r="J12" s="160" t="s">
        <v>4</v>
      </c>
      <c r="K12" s="160"/>
      <c r="L12" s="160"/>
      <c r="M12" s="160"/>
      <c r="N12" s="160"/>
      <c r="O12" s="160"/>
      <c r="P12" s="160" t="s">
        <v>53</v>
      </c>
    </row>
    <row r="13" spans="1:16" ht="35.25" customHeight="1">
      <c r="A13" s="164"/>
      <c r="B13" s="164"/>
      <c r="C13" s="160"/>
      <c r="D13" s="167"/>
      <c r="E13" s="160" t="s">
        <v>34</v>
      </c>
      <c r="F13" s="160" t="s">
        <v>134</v>
      </c>
      <c r="G13" s="160" t="s">
        <v>54</v>
      </c>
      <c r="H13" s="160"/>
      <c r="I13" s="160" t="s">
        <v>135</v>
      </c>
      <c r="J13" s="160" t="s">
        <v>34</v>
      </c>
      <c r="K13" s="160" t="s">
        <v>134</v>
      </c>
      <c r="L13" s="160" t="s">
        <v>54</v>
      </c>
      <c r="M13" s="160"/>
      <c r="N13" s="160" t="s">
        <v>135</v>
      </c>
      <c r="O13" s="86" t="s">
        <v>54</v>
      </c>
      <c r="P13" s="160"/>
    </row>
    <row r="14" spans="1:16" ht="54.75" customHeight="1">
      <c r="A14" s="164"/>
      <c r="B14" s="164"/>
      <c r="C14" s="160"/>
      <c r="D14" s="167"/>
      <c r="E14" s="160"/>
      <c r="F14" s="160"/>
      <c r="G14" s="86" t="s">
        <v>55</v>
      </c>
      <c r="H14" s="86" t="s">
        <v>56</v>
      </c>
      <c r="I14" s="160"/>
      <c r="J14" s="160"/>
      <c r="K14" s="160"/>
      <c r="L14" s="86" t="s">
        <v>55</v>
      </c>
      <c r="M14" s="86" t="s">
        <v>56</v>
      </c>
      <c r="N14" s="160"/>
      <c r="O14" s="86" t="s">
        <v>57</v>
      </c>
      <c r="P14" s="160"/>
    </row>
    <row r="15" spans="1:16" s="60" customFormat="1" ht="15">
      <c r="A15" s="59">
        <v>1</v>
      </c>
      <c r="B15" s="59">
        <v>2</v>
      </c>
      <c r="C15" s="59">
        <v>3</v>
      </c>
      <c r="D15" s="59">
        <v>4</v>
      </c>
      <c r="E15" s="59">
        <v>5</v>
      </c>
      <c r="F15" s="59">
        <v>6</v>
      </c>
      <c r="G15" s="59">
        <v>7</v>
      </c>
      <c r="H15" s="59">
        <v>8</v>
      </c>
      <c r="I15" s="59">
        <v>9</v>
      </c>
      <c r="J15" s="59">
        <v>10</v>
      </c>
      <c r="K15" s="59">
        <v>11</v>
      </c>
      <c r="L15" s="59">
        <v>12</v>
      </c>
      <c r="M15" s="59">
        <v>13</v>
      </c>
      <c r="N15" s="59">
        <v>14</v>
      </c>
      <c r="O15" s="59">
        <v>15</v>
      </c>
      <c r="P15" s="59">
        <v>16</v>
      </c>
    </row>
    <row r="16" spans="1:16" s="15" customFormat="1" ht="33.75" customHeight="1">
      <c r="A16" s="87"/>
      <c r="B16" s="61" t="s">
        <v>58</v>
      </c>
      <c r="C16" s="88"/>
      <c r="D16" s="62" t="s">
        <v>59</v>
      </c>
      <c r="E16" s="63">
        <f>E17+E19+E25+E27+E30</f>
        <v>11362199.19</v>
      </c>
      <c r="F16" s="63">
        <f aca="true" t="shared" si="0" ref="F16:P16">F17+F19+F25+F27+F30</f>
        <v>11362199.19</v>
      </c>
      <c r="G16" s="63">
        <f t="shared" si="0"/>
        <v>6357125</v>
      </c>
      <c r="H16" s="63">
        <f t="shared" si="0"/>
        <v>780170</v>
      </c>
      <c r="I16" s="63">
        <f t="shared" si="0"/>
        <v>0</v>
      </c>
      <c r="J16" s="63">
        <f t="shared" si="0"/>
        <v>88793</v>
      </c>
      <c r="K16" s="63">
        <f t="shared" si="0"/>
        <v>3</v>
      </c>
      <c r="L16" s="63">
        <f t="shared" si="0"/>
        <v>0</v>
      </c>
      <c r="M16" s="63">
        <f t="shared" si="0"/>
        <v>0</v>
      </c>
      <c r="N16" s="63">
        <f t="shared" si="0"/>
        <v>88790</v>
      </c>
      <c r="O16" s="63">
        <f t="shared" si="0"/>
        <v>88790</v>
      </c>
      <c r="P16" s="63">
        <f t="shared" si="0"/>
        <v>11450992.19</v>
      </c>
    </row>
    <row r="17" spans="1:16" s="15" customFormat="1" ht="33.75" customHeight="1">
      <c r="A17" s="87"/>
      <c r="B17" s="64" t="s">
        <v>60</v>
      </c>
      <c r="C17" s="88"/>
      <c r="D17" s="65" t="s">
        <v>61</v>
      </c>
      <c r="E17" s="63">
        <f>E18</f>
        <v>10926121.28</v>
      </c>
      <c r="F17" s="63">
        <f aca="true" t="shared" si="1" ref="F17:P17">F18</f>
        <v>10926121.28</v>
      </c>
      <c r="G17" s="63">
        <f t="shared" si="1"/>
        <v>6357125</v>
      </c>
      <c r="H17" s="63">
        <f t="shared" si="1"/>
        <v>780170</v>
      </c>
      <c r="I17" s="63">
        <f t="shared" si="1"/>
        <v>0</v>
      </c>
      <c r="J17" s="63">
        <f t="shared" si="1"/>
        <v>88793</v>
      </c>
      <c r="K17" s="63">
        <f t="shared" si="1"/>
        <v>3</v>
      </c>
      <c r="L17" s="63">
        <f t="shared" si="1"/>
        <v>0</v>
      </c>
      <c r="M17" s="63">
        <f t="shared" si="1"/>
        <v>0</v>
      </c>
      <c r="N17" s="63">
        <f t="shared" si="1"/>
        <v>88790</v>
      </c>
      <c r="O17" s="63">
        <f t="shared" si="1"/>
        <v>88790</v>
      </c>
      <c r="P17" s="63">
        <f t="shared" si="1"/>
        <v>11014914.28</v>
      </c>
    </row>
    <row r="18" spans="1:16" s="15" customFormat="1" ht="33.75" customHeight="1">
      <c r="A18" s="87"/>
      <c r="B18" s="61" t="s">
        <v>62</v>
      </c>
      <c r="C18" s="88" t="s">
        <v>137</v>
      </c>
      <c r="D18" s="66" t="s">
        <v>63</v>
      </c>
      <c r="E18" s="63">
        <f>F18+I18</f>
        <v>10926121.28</v>
      </c>
      <c r="F18" s="63">
        <f>10402500+196963.28+326658</f>
        <v>10926121.28</v>
      </c>
      <c r="G18" s="63">
        <v>6357125</v>
      </c>
      <c r="H18" s="63">
        <f>628155+152015</f>
        <v>780170</v>
      </c>
      <c r="I18" s="63"/>
      <c r="J18" s="63">
        <f>K18+N18</f>
        <v>88793</v>
      </c>
      <c r="K18" s="63">
        <v>3</v>
      </c>
      <c r="L18" s="63"/>
      <c r="M18" s="63"/>
      <c r="N18" s="63">
        <f>O18</f>
        <v>88790</v>
      </c>
      <c r="O18" s="63">
        <v>88790</v>
      </c>
      <c r="P18" s="63">
        <f>E18+J18</f>
        <v>11014914.28</v>
      </c>
    </row>
    <row r="19" spans="1:16" s="15" customFormat="1" ht="33.75" customHeight="1">
      <c r="A19" s="87"/>
      <c r="B19" s="67" t="s">
        <v>64</v>
      </c>
      <c r="C19" s="88"/>
      <c r="D19" s="68" t="s">
        <v>65</v>
      </c>
      <c r="E19" s="63">
        <f>E20+E21+E22+E23+E24</f>
        <v>372786.3</v>
      </c>
      <c r="F19" s="63">
        <f aca="true" t="shared" si="2" ref="F19:P19">F20+F21+F22+F23+F24</f>
        <v>372786.3</v>
      </c>
      <c r="G19" s="63">
        <f t="shared" si="2"/>
        <v>0</v>
      </c>
      <c r="H19" s="63">
        <f t="shared" si="2"/>
        <v>0</v>
      </c>
      <c r="I19" s="63">
        <f t="shared" si="2"/>
        <v>0</v>
      </c>
      <c r="J19" s="63">
        <f t="shared" si="2"/>
        <v>0</v>
      </c>
      <c r="K19" s="63">
        <f t="shared" si="2"/>
        <v>0</v>
      </c>
      <c r="L19" s="63">
        <f t="shared" si="2"/>
        <v>0</v>
      </c>
      <c r="M19" s="63">
        <f t="shared" si="2"/>
        <v>0</v>
      </c>
      <c r="N19" s="63">
        <f t="shared" si="2"/>
        <v>0</v>
      </c>
      <c r="O19" s="63">
        <f t="shared" si="2"/>
        <v>0</v>
      </c>
      <c r="P19" s="63">
        <f t="shared" si="2"/>
        <v>372786.3</v>
      </c>
    </row>
    <row r="20" spans="1:16" s="15" customFormat="1" ht="33.75" customHeight="1">
      <c r="A20" s="87"/>
      <c r="B20" s="61" t="s">
        <v>66</v>
      </c>
      <c r="C20" s="88" t="s">
        <v>138</v>
      </c>
      <c r="D20" s="66" t="s">
        <v>67</v>
      </c>
      <c r="E20" s="63">
        <f aca="true" t="shared" si="3" ref="E20:E54">F20+I20</f>
        <v>341395</v>
      </c>
      <c r="F20" s="63">
        <f>235930+95265+10200</f>
        <v>341395</v>
      </c>
      <c r="G20" s="63"/>
      <c r="H20" s="63"/>
      <c r="I20" s="63"/>
      <c r="J20" s="63">
        <f aca="true" t="shared" si="4" ref="J20:J54">K20+N20</f>
        <v>0</v>
      </c>
      <c r="K20" s="63"/>
      <c r="L20" s="63"/>
      <c r="M20" s="63"/>
      <c r="N20" s="63"/>
      <c r="O20" s="63"/>
      <c r="P20" s="63">
        <f aca="true" t="shared" si="5" ref="P20:P54">E20+J20</f>
        <v>341395</v>
      </c>
    </row>
    <row r="21" spans="1:16" s="15" customFormat="1" ht="33.75" customHeight="1">
      <c r="A21" s="87"/>
      <c r="B21" s="61" t="s">
        <v>68</v>
      </c>
      <c r="C21" s="88" t="s">
        <v>139</v>
      </c>
      <c r="D21" s="66" t="s">
        <v>69</v>
      </c>
      <c r="E21" s="63">
        <f t="shared" si="3"/>
        <v>22091.3</v>
      </c>
      <c r="F21" s="63">
        <f>20700+1391.3</f>
        <v>22091.3</v>
      </c>
      <c r="G21" s="63"/>
      <c r="H21" s="63"/>
      <c r="I21" s="63"/>
      <c r="J21" s="63">
        <f t="shared" si="4"/>
        <v>0</v>
      </c>
      <c r="K21" s="63"/>
      <c r="L21" s="63"/>
      <c r="M21" s="63"/>
      <c r="N21" s="63"/>
      <c r="O21" s="63"/>
      <c r="P21" s="63">
        <f t="shared" si="5"/>
        <v>22091.3</v>
      </c>
    </row>
    <row r="22" spans="1:16" s="15" customFormat="1" ht="42" customHeight="1">
      <c r="A22" s="87"/>
      <c r="B22" s="61" t="s">
        <v>70</v>
      </c>
      <c r="C22" s="88" t="s">
        <v>139</v>
      </c>
      <c r="D22" s="66" t="s">
        <v>71</v>
      </c>
      <c r="E22" s="63">
        <f t="shared" si="3"/>
        <v>2500</v>
      </c>
      <c r="F22" s="63">
        <v>2500</v>
      </c>
      <c r="G22" s="63"/>
      <c r="H22" s="63"/>
      <c r="I22" s="63"/>
      <c r="J22" s="63">
        <f t="shared" si="4"/>
        <v>0</v>
      </c>
      <c r="K22" s="63"/>
      <c r="L22" s="63"/>
      <c r="M22" s="63"/>
      <c r="N22" s="63"/>
      <c r="O22" s="63"/>
      <c r="P22" s="63">
        <f t="shared" si="5"/>
        <v>2500</v>
      </c>
    </row>
    <row r="23" spans="1:16" s="15" customFormat="1" ht="57" customHeight="1">
      <c r="A23" s="87"/>
      <c r="B23" s="61" t="s">
        <v>72</v>
      </c>
      <c r="C23" s="88" t="s">
        <v>139</v>
      </c>
      <c r="D23" s="66" t="s">
        <v>73</v>
      </c>
      <c r="E23" s="63">
        <f t="shared" si="3"/>
        <v>200</v>
      </c>
      <c r="F23" s="63">
        <v>200</v>
      </c>
      <c r="G23" s="63"/>
      <c r="H23" s="63"/>
      <c r="I23" s="63"/>
      <c r="J23" s="63">
        <f t="shared" si="4"/>
        <v>0</v>
      </c>
      <c r="K23" s="63"/>
      <c r="L23" s="63"/>
      <c r="M23" s="63"/>
      <c r="N23" s="63"/>
      <c r="O23" s="63"/>
      <c r="P23" s="63">
        <f t="shared" si="5"/>
        <v>200</v>
      </c>
    </row>
    <row r="24" spans="1:16" s="15" customFormat="1" ht="42" customHeight="1">
      <c r="A24" s="87"/>
      <c r="B24" s="61" t="s">
        <v>74</v>
      </c>
      <c r="C24" s="88" t="s">
        <v>139</v>
      </c>
      <c r="D24" s="66" t="s">
        <v>75</v>
      </c>
      <c r="E24" s="63">
        <f t="shared" si="3"/>
        <v>6600</v>
      </c>
      <c r="F24" s="63">
        <v>6600</v>
      </c>
      <c r="G24" s="63"/>
      <c r="H24" s="63"/>
      <c r="I24" s="63"/>
      <c r="J24" s="63">
        <f t="shared" si="4"/>
        <v>0</v>
      </c>
      <c r="K24" s="63"/>
      <c r="L24" s="63"/>
      <c r="M24" s="63"/>
      <c r="N24" s="63"/>
      <c r="O24" s="63"/>
      <c r="P24" s="63">
        <f t="shared" si="5"/>
        <v>6600</v>
      </c>
    </row>
    <row r="25" spans="1:16" s="15" customFormat="1" ht="33.75" customHeight="1">
      <c r="A25" s="87"/>
      <c r="B25" s="64" t="s">
        <v>76</v>
      </c>
      <c r="C25" s="88"/>
      <c r="D25" s="65" t="s">
        <v>77</v>
      </c>
      <c r="E25" s="63">
        <f>E26</f>
        <v>44900</v>
      </c>
      <c r="F25" s="63">
        <f aca="true" t="shared" si="6" ref="F25:P25">F26</f>
        <v>44900</v>
      </c>
      <c r="G25" s="63">
        <f t="shared" si="6"/>
        <v>0</v>
      </c>
      <c r="H25" s="63">
        <f t="shared" si="6"/>
        <v>0</v>
      </c>
      <c r="I25" s="63">
        <f t="shared" si="6"/>
        <v>0</v>
      </c>
      <c r="J25" s="63">
        <f t="shared" si="6"/>
        <v>0</v>
      </c>
      <c r="K25" s="63">
        <f t="shared" si="6"/>
        <v>0</v>
      </c>
      <c r="L25" s="63">
        <f t="shared" si="6"/>
        <v>0</v>
      </c>
      <c r="M25" s="63">
        <f t="shared" si="6"/>
        <v>0</v>
      </c>
      <c r="N25" s="63">
        <f t="shared" si="6"/>
        <v>0</v>
      </c>
      <c r="O25" s="63">
        <f t="shared" si="6"/>
        <v>0</v>
      </c>
      <c r="P25" s="63">
        <f t="shared" si="6"/>
        <v>44900</v>
      </c>
    </row>
    <row r="26" spans="1:16" s="15" customFormat="1" ht="40.5" customHeight="1">
      <c r="A26" s="87"/>
      <c r="B26" s="69" t="s">
        <v>78</v>
      </c>
      <c r="C26" s="88" t="s">
        <v>140</v>
      </c>
      <c r="D26" s="70" t="s">
        <v>79</v>
      </c>
      <c r="E26" s="63">
        <f t="shared" si="3"/>
        <v>44900</v>
      </c>
      <c r="F26" s="63">
        <f>37000+7900</f>
        <v>44900</v>
      </c>
      <c r="G26" s="63"/>
      <c r="H26" s="63"/>
      <c r="I26" s="63"/>
      <c r="J26" s="63">
        <f t="shared" si="4"/>
        <v>0</v>
      </c>
      <c r="K26" s="63"/>
      <c r="L26" s="63"/>
      <c r="M26" s="63"/>
      <c r="N26" s="63"/>
      <c r="O26" s="63"/>
      <c r="P26" s="63">
        <f t="shared" si="5"/>
        <v>44900</v>
      </c>
    </row>
    <row r="27" spans="1:16" s="15" customFormat="1" ht="33.75" customHeight="1">
      <c r="A27" s="87"/>
      <c r="B27" s="64" t="s">
        <v>80</v>
      </c>
      <c r="C27" s="88"/>
      <c r="D27" s="65" t="s">
        <v>81</v>
      </c>
      <c r="E27" s="63">
        <f>E28</f>
        <v>17150</v>
      </c>
      <c r="F27" s="63">
        <f aca="true" t="shared" si="7" ref="F27:P27">F28</f>
        <v>17150</v>
      </c>
      <c r="G27" s="63">
        <f t="shared" si="7"/>
        <v>0</v>
      </c>
      <c r="H27" s="63">
        <f t="shared" si="7"/>
        <v>0</v>
      </c>
      <c r="I27" s="63">
        <f t="shared" si="7"/>
        <v>0</v>
      </c>
      <c r="J27" s="63">
        <f t="shared" si="7"/>
        <v>0</v>
      </c>
      <c r="K27" s="63">
        <f t="shared" si="7"/>
        <v>0</v>
      </c>
      <c r="L27" s="63">
        <f t="shared" si="7"/>
        <v>0</v>
      </c>
      <c r="M27" s="63">
        <f t="shared" si="7"/>
        <v>0</v>
      </c>
      <c r="N27" s="63">
        <f t="shared" si="7"/>
        <v>0</v>
      </c>
      <c r="O27" s="63">
        <f t="shared" si="7"/>
        <v>0</v>
      </c>
      <c r="P27" s="63">
        <f t="shared" si="7"/>
        <v>17150</v>
      </c>
    </row>
    <row r="28" spans="1:16" s="15" customFormat="1" ht="33.75" customHeight="1">
      <c r="A28" s="87"/>
      <c r="B28" s="61" t="s">
        <v>82</v>
      </c>
      <c r="C28" s="88" t="s">
        <v>141</v>
      </c>
      <c r="D28" s="71" t="s">
        <v>83</v>
      </c>
      <c r="E28" s="63">
        <f t="shared" si="3"/>
        <v>17150</v>
      </c>
      <c r="F28" s="63">
        <f>16100+1050</f>
        <v>17150</v>
      </c>
      <c r="G28" s="63"/>
      <c r="H28" s="63"/>
      <c r="I28" s="63"/>
      <c r="J28" s="63">
        <f t="shared" si="4"/>
        <v>0</v>
      </c>
      <c r="K28" s="63"/>
      <c r="L28" s="63"/>
      <c r="M28" s="63"/>
      <c r="N28" s="63"/>
      <c r="O28" s="63"/>
      <c r="P28" s="63">
        <f t="shared" si="5"/>
        <v>17150</v>
      </c>
    </row>
    <row r="29" spans="1:16" s="15" customFormat="1" ht="33.75" customHeight="1" hidden="1">
      <c r="A29" s="87"/>
      <c r="B29" s="72" t="s">
        <v>84</v>
      </c>
      <c r="C29" s="88"/>
      <c r="D29" s="73" t="s">
        <v>85</v>
      </c>
      <c r="E29" s="63">
        <f t="shared" si="3"/>
        <v>0</v>
      </c>
      <c r="F29" s="63"/>
      <c r="G29" s="63"/>
      <c r="H29" s="63"/>
      <c r="I29" s="63"/>
      <c r="J29" s="63">
        <f t="shared" si="4"/>
        <v>0</v>
      </c>
      <c r="K29" s="63"/>
      <c r="L29" s="63"/>
      <c r="M29" s="63"/>
      <c r="N29" s="63"/>
      <c r="O29" s="63"/>
      <c r="P29" s="63">
        <f t="shared" si="5"/>
        <v>0</v>
      </c>
    </row>
    <row r="30" spans="1:16" s="15" customFormat="1" ht="33.75" customHeight="1">
      <c r="A30" s="87"/>
      <c r="B30" s="72" t="s">
        <v>86</v>
      </c>
      <c r="C30" s="88"/>
      <c r="D30" s="73" t="s">
        <v>87</v>
      </c>
      <c r="E30" s="63">
        <f>E31</f>
        <v>1241.6100000000001</v>
      </c>
      <c r="F30" s="63">
        <f aca="true" t="shared" si="8" ref="F30:P30">F31</f>
        <v>1241.6100000000001</v>
      </c>
      <c r="G30" s="63">
        <f t="shared" si="8"/>
        <v>0</v>
      </c>
      <c r="H30" s="63">
        <f t="shared" si="8"/>
        <v>0</v>
      </c>
      <c r="I30" s="63">
        <f t="shared" si="8"/>
        <v>0</v>
      </c>
      <c r="J30" s="63">
        <f t="shared" si="8"/>
        <v>0</v>
      </c>
      <c r="K30" s="63">
        <f t="shared" si="8"/>
        <v>0</v>
      </c>
      <c r="L30" s="63">
        <f t="shared" si="8"/>
        <v>0</v>
      </c>
      <c r="M30" s="63">
        <f t="shared" si="8"/>
        <v>0</v>
      </c>
      <c r="N30" s="63">
        <f t="shared" si="8"/>
        <v>0</v>
      </c>
      <c r="O30" s="63">
        <f t="shared" si="8"/>
        <v>0</v>
      </c>
      <c r="P30" s="63">
        <f t="shared" si="8"/>
        <v>1241.6100000000001</v>
      </c>
    </row>
    <row r="31" spans="1:16" s="15" customFormat="1" ht="33.75" customHeight="1">
      <c r="A31" s="87"/>
      <c r="B31" s="72" t="s">
        <v>88</v>
      </c>
      <c r="C31" s="88" t="s">
        <v>142</v>
      </c>
      <c r="D31" s="73" t="s">
        <v>89</v>
      </c>
      <c r="E31" s="63">
        <f t="shared" si="3"/>
        <v>1241.6100000000001</v>
      </c>
      <c r="F31" s="63">
        <f>1000+241.61</f>
        <v>1241.6100000000001</v>
      </c>
      <c r="G31" s="63"/>
      <c r="H31" s="63"/>
      <c r="I31" s="63"/>
      <c r="J31" s="63">
        <f t="shared" si="4"/>
        <v>0</v>
      </c>
      <c r="K31" s="63"/>
      <c r="L31" s="63"/>
      <c r="M31" s="63"/>
      <c r="N31" s="63"/>
      <c r="O31" s="63"/>
      <c r="P31" s="63">
        <f t="shared" si="5"/>
        <v>1241.6100000000001</v>
      </c>
    </row>
    <row r="32" spans="1:16" s="15" customFormat="1" ht="43.5" customHeight="1">
      <c r="A32" s="87"/>
      <c r="B32" s="74" t="s">
        <v>90</v>
      </c>
      <c r="C32" s="88"/>
      <c r="D32" s="75" t="s">
        <v>91</v>
      </c>
      <c r="E32" s="63">
        <f>E33+E35</f>
        <v>96010373.26</v>
      </c>
      <c r="F32" s="63">
        <f aca="true" t="shared" si="9" ref="F32:P32">F33+F35</f>
        <v>96010373.26</v>
      </c>
      <c r="G32" s="63">
        <f t="shared" si="9"/>
        <v>2719628</v>
      </c>
      <c r="H32" s="63">
        <f t="shared" si="9"/>
        <v>253254</v>
      </c>
      <c r="I32" s="63">
        <f t="shared" si="9"/>
        <v>0</v>
      </c>
      <c r="J32" s="63">
        <f t="shared" si="9"/>
        <v>179106</v>
      </c>
      <c r="K32" s="63">
        <f t="shared" si="9"/>
        <v>110606</v>
      </c>
      <c r="L32" s="63">
        <f t="shared" si="9"/>
        <v>76850</v>
      </c>
      <c r="M32" s="63">
        <f t="shared" si="9"/>
        <v>4882</v>
      </c>
      <c r="N32" s="63">
        <f t="shared" si="9"/>
        <v>68500</v>
      </c>
      <c r="O32" s="63">
        <f t="shared" si="9"/>
        <v>68500</v>
      </c>
      <c r="P32" s="63">
        <f t="shared" si="9"/>
        <v>96189479.26</v>
      </c>
    </row>
    <row r="33" spans="1:16" s="15" customFormat="1" ht="33.75" customHeight="1">
      <c r="A33" s="87"/>
      <c r="B33" s="64" t="s">
        <v>92</v>
      </c>
      <c r="C33" s="88"/>
      <c r="D33" s="65" t="s">
        <v>93</v>
      </c>
      <c r="E33" s="63">
        <f>E34</f>
        <v>1131080</v>
      </c>
      <c r="F33" s="63">
        <f aca="true" t="shared" si="10" ref="F33:P33">F34</f>
        <v>1131080</v>
      </c>
      <c r="G33" s="63">
        <f t="shared" si="10"/>
        <v>0</v>
      </c>
      <c r="H33" s="63">
        <f t="shared" si="10"/>
        <v>0</v>
      </c>
      <c r="I33" s="63">
        <f t="shared" si="10"/>
        <v>0</v>
      </c>
      <c r="J33" s="63">
        <f t="shared" si="10"/>
        <v>0</v>
      </c>
      <c r="K33" s="63">
        <f t="shared" si="10"/>
        <v>0</v>
      </c>
      <c r="L33" s="63">
        <f t="shared" si="10"/>
        <v>0</v>
      </c>
      <c r="M33" s="63">
        <f t="shared" si="10"/>
        <v>0</v>
      </c>
      <c r="N33" s="63">
        <f t="shared" si="10"/>
        <v>0</v>
      </c>
      <c r="O33" s="63">
        <f t="shared" si="10"/>
        <v>0</v>
      </c>
      <c r="P33" s="63">
        <f t="shared" si="10"/>
        <v>1131080</v>
      </c>
    </row>
    <row r="34" spans="1:16" s="15" customFormat="1" ht="33.75" customHeight="1">
      <c r="A34" s="87"/>
      <c r="B34" s="77" t="s">
        <v>94</v>
      </c>
      <c r="C34" s="88" t="s">
        <v>143</v>
      </c>
      <c r="D34" s="78" t="s">
        <v>95</v>
      </c>
      <c r="E34" s="63">
        <f t="shared" si="3"/>
        <v>1131080</v>
      </c>
      <c r="F34" s="63">
        <v>1131080</v>
      </c>
      <c r="G34" s="63"/>
      <c r="H34" s="63"/>
      <c r="I34" s="63"/>
      <c r="J34" s="63">
        <f t="shared" si="4"/>
        <v>0</v>
      </c>
      <c r="K34" s="63"/>
      <c r="L34" s="63"/>
      <c r="M34" s="63"/>
      <c r="N34" s="63"/>
      <c r="O34" s="63"/>
      <c r="P34" s="63">
        <f t="shared" si="5"/>
        <v>1131080</v>
      </c>
    </row>
    <row r="35" spans="1:16" s="15" customFormat="1" ht="33.75" customHeight="1">
      <c r="A35" s="87"/>
      <c r="B35" s="67" t="s">
        <v>64</v>
      </c>
      <c r="C35" s="88"/>
      <c r="D35" s="68" t="s">
        <v>65</v>
      </c>
      <c r="E35" s="63">
        <f>E36+E37+E38+E39+E40+E41+E42+E43+E44+E45+E46+E47+E48+E49</f>
        <v>94879293.26</v>
      </c>
      <c r="F35" s="63">
        <f aca="true" t="shared" si="11" ref="F35:O35">F36+F37+F38+F39+F40+F41+F42+F43+F44+F45+F46+F47+F48+F49</f>
        <v>94879293.26</v>
      </c>
      <c r="G35" s="63">
        <f t="shared" si="11"/>
        <v>2719628</v>
      </c>
      <c r="H35" s="63">
        <f t="shared" si="11"/>
        <v>253254</v>
      </c>
      <c r="I35" s="63">
        <f t="shared" si="11"/>
        <v>0</v>
      </c>
      <c r="J35" s="63">
        <f t="shared" si="11"/>
        <v>179106</v>
      </c>
      <c r="K35" s="63">
        <f t="shared" si="11"/>
        <v>110606</v>
      </c>
      <c r="L35" s="63">
        <f t="shared" si="11"/>
        <v>76850</v>
      </c>
      <c r="M35" s="63">
        <f t="shared" si="11"/>
        <v>4882</v>
      </c>
      <c r="N35" s="63">
        <f t="shared" si="11"/>
        <v>68500</v>
      </c>
      <c r="O35" s="63">
        <f t="shared" si="11"/>
        <v>68500</v>
      </c>
      <c r="P35" s="63">
        <f>P36+P37+P38+P39+P40+P41+P42+P43+P44+P45+P46+P47+P48+P49</f>
        <v>95058399.26</v>
      </c>
    </row>
    <row r="36" spans="1:16" s="15" customFormat="1" ht="211.5" customHeight="1">
      <c r="A36" s="87"/>
      <c r="B36" s="79" t="s">
        <v>96</v>
      </c>
      <c r="C36" s="88" t="s">
        <v>144</v>
      </c>
      <c r="D36" s="150" t="s">
        <v>97</v>
      </c>
      <c r="E36" s="63">
        <f t="shared" si="3"/>
        <v>0</v>
      </c>
      <c r="F36" s="63"/>
      <c r="G36" s="63"/>
      <c r="H36" s="63"/>
      <c r="I36" s="63"/>
      <c r="J36" s="63">
        <f t="shared" si="4"/>
        <v>68500</v>
      </c>
      <c r="K36" s="63"/>
      <c r="L36" s="63"/>
      <c r="M36" s="63"/>
      <c r="N36" s="63">
        <f>O36</f>
        <v>68500</v>
      </c>
      <c r="O36" s="63">
        <v>68500</v>
      </c>
      <c r="P36" s="63">
        <f t="shared" si="5"/>
        <v>68500</v>
      </c>
    </row>
    <row r="37" spans="1:16" s="15" customFormat="1" ht="33.75" customHeight="1">
      <c r="A37" s="87"/>
      <c r="B37" s="81" t="s">
        <v>98</v>
      </c>
      <c r="C37" s="88" t="s">
        <v>139</v>
      </c>
      <c r="D37" s="80" t="s">
        <v>99</v>
      </c>
      <c r="E37" s="63">
        <f t="shared" si="3"/>
        <v>786550</v>
      </c>
      <c r="F37" s="63">
        <v>786550</v>
      </c>
      <c r="G37" s="63"/>
      <c r="H37" s="63"/>
      <c r="I37" s="63"/>
      <c r="J37" s="63">
        <f t="shared" si="4"/>
        <v>0</v>
      </c>
      <c r="K37" s="63"/>
      <c r="L37" s="63"/>
      <c r="M37" s="63"/>
      <c r="N37" s="63"/>
      <c r="O37" s="63"/>
      <c r="P37" s="63">
        <f t="shared" si="5"/>
        <v>786550</v>
      </c>
    </row>
    <row r="38" spans="1:16" s="15" customFormat="1" ht="33.75" customHeight="1">
      <c r="A38" s="87"/>
      <c r="B38" s="81" t="s">
        <v>100</v>
      </c>
      <c r="C38" s="88" t="s">
        <v>139</v>
      </c>
      <c r="D38" s="80" t="s">
        <v>205</v>
      </c>
      <c r="E38" s="63">
        <f t="shared" si="3"/>
        <v>932325</v>
      </c>
      <c r="F38" s="63">
        <v>932325</v>
      </c>
      <c r="G38" s="63"/>
      <c r="H38" s="63"/>
      <c r="I38" s="63"/>
      <c r="J38" s="63">
        <f t="shared" si="4"/>
        <v>0</v>
      </c>
      <c r="K38" s="63"/>
      <c r="L38" s="63"/>
      <c r="M38" s="63"/>
      <c r="N38" s="63"/>
      <c r="O38" s="63"/>
      <c r="P38" s="63">
        <f t="shared" si="5"/>
        <v>932325</v>
      </c>
    </row>
    <row r="39" spans="1:16" s="15" customFormat="1" ht="33.75" customHeight="1">
      <c r="A39" s="87"/>
      <c r="B39" s="81" t="s">
        <v>101</v>
      </c>
      <c r="C39" s="88" t="s">
        <v>139</v>
      </c>
      <c r="D39" s="80" t="s">
        <v>102</v>
      </c>
      <c r="E39" s="63">
        <f t="shared" si="3"/>
        <v>52647642</v>
      </c>
      <c r="F39" s="63">
        <v>52647642</v>
      </c>
      <c r="G39" s="63"/>
      <c r="H39" s="63"/>
      <c r="I39" s="63"/>
      <c r="J39" s="63">
        <f t="shared" si="4"/>
        <v>0</v>
      </c>
      <c r="K39" s="63"/>
      <c r="L39" s="63"/>
      <c r="M39" s="63"/>
      <c r="N39" s="63"/>
      <c r="O39" s="63"/>
      <c r="P39" s="63">
        <f t="shared" si="5"/>
        <v>52647642</v>
      </c>
    </row>
    <row r="40" spans="1:16" s="15" customFormat="1" ht="33.75" customHeight="1">
      <c r="A40" s="87"/>
      <c r="B40" s="81" t="s">
        <v>103</v>
      </c>
      <c r="C40" s="88" t="s">
        <v>139</v>
      </c>
      <c r="D40" s="80" t="s">
        <v>104</v>
      </c>
      <c r="E40" s="63">
        <f t="shared" si="3"/>
        <v>6629014</v>
      </c>
      <c r="F40" s="63">
        <v>6629014</v>
      </c>
      <c r="G40" s="63"/>
      <c r="H40" s="63"/>
      <c r="I40" s="63"/>
      <c r="J40" s="63">
        <f t="shared" si="4"/>
        <v>0</v>
      </c>
      <c r="K40" s="63"/>
      <c r="L40" s="63"/>
      <c r="M40" s="63"/>
      <c r="N40" s="63"/>
      <c r="O40" s="63"/>
      <c r="P40" s="63">
        <f t="shared" si="5"/>
        <v>6629014</v>
      </c>
    </row>
    <row r="41" spans="1:16" s="15" customFormat="1" ht="33.75" customHeight="1">
      <c r="A41" s="87"/>
      <c r="B41" s="81" t="s">
        <v>105</v>
      </c>
      <c r="C41" s="88" t="s">
        <v>139</v>
      </c>
      <c r="D41" s="80" t="s">
        <v>106</v>
      </c>
      <c r="E41" s="63">
        <f t="shared" si="3"/>
        <v>10921012</v>
      </c>
      <c r="F41" s="63">
        <v>10921012</v>
      </c>
      <c r="G41" s="63"/>
      <c r="H41" s="63"/>
      <c r="I41" s="63"/>
      <c r="J41" s="63">
        <f t="shared" si="4"/>
        <v>0</v>
      </c>
      <c r="K41" s="63"/>
      <c r="L41" s="63"/>
      <c r="M41" s="63"/>
      <c r="N41" s="63"/>
      <c r="O41" s="63"/>
      <c r="P41" s="63">
        <f t="shared" si="5"/>
        <v>10921012</v>
      </c>
    </row>
    <row r="42" spans="1:16" s="15" customFormat="1" ht="33.75" customHeight="1">
      <c r="A42" s="87"/>
      <c r="B42" s="74" t="s">
        <v>107</v>
      </c>
      <c r="C42" s="88" t="s">
        <v>139</v>
      </c>
      <c r="D42" s="82" t="s">
        <v>108</v>
      </c>
      <c r="E42" s="63">
        <f t="shared" si="3"/>
        <v>771960</v>
      </c>
      <c r="F42" s="63">
        <v>771960</v>
      </c>
      <c r="G42" s="63"/>
      <c r="H42" s="63"/>
      <c r="I42" s="63"/>
      <c r="J42" s="63">
        <f t="shared" si="4"/>
        <v>0</v>
      </c>
      <c r="K42" s="63"/>
      <c r="L42" s="63"/>
      <c r="M42" s="63"/>
      <c r="N42" s="63"/>
      <c r="O42" s="63"/>
      <c r="P42" s="63">
        <f t="shared" si="5"/>
        <v>771960</v>
      </c>
    </row>
    <row r="43" spans="1:16" s="15" customFormat="1" ht="33.75" customHeight="1">
      <c r="A43" s="87"/>
      <c r="B43" s="83" t="s">
        <v>109</v>
      </c>
      <c r="C43" s="88" t="s">
        <v>139</v>
      </c>
      <c r="D43" s="82" t="s">
        <v>110</v>
      </c>
      <c r="E43" s="63">
        <f t="shared" si="3"/>
        <v>130550</v>
      </c>
      <c r="F43" s="63">
        <v>130550</v>
      </c>
      <c r="G43" s="63"/>
      <c r="H43" s="63"/>
      <c r="I43" s="63"/>
      <c r="J43" s="63">
        <f t="shared" si="4"/>
        <v>0</v>
      </c>
      <c r="K43" s="63"/>
      <c r="L43" s="63"/>
      <c r="M43" s="63"/>
      <c r="N43" s="63"/>
      <c r="O43" s="63"/>
      <c r="P43" s="63">
        <f t="shared" si="5"/>
        <v>130550</v>
      </c>
    </row>
    <row r="44" spans="1:16" s="15" customFormat="1" ht="33.75" customHeight="1">
      <c r="A44" s="87"/>
      <c r="B44" s="81" t="s">
        <v>111</v>
      </c>
      <c r="C44" s="88" t="s">
        <v>139</v>
      </c>
      <c r="D44" s="80" t="s">
        <v>112</v>
      </c>
      <c r="E44" s="63">
        <f t="shared" si="3"/>
        <v>7347815</v>
      </c>
      <c r="F44" s="63">
        <v>7347815</v>
      </c>
      <c r="G44" s="63"/>
      <c r="H44" s="63"/>
      <c r="I44" s="63"/>
      <c r="J44" s="63">
        <f t="shared" si="4"/>
        <v>0</v>
      </c>
      <c r="K44" s="63"/>
      <c r="L44" s="63"/>
      <c r="M44" s="63"/>
      <c r="N44" s="63"/>
      <c r="O44" s="63"/>
      <c r="P44" s="63">
        <f t="shared" si="5"/>
        <v>7347815</v>
      </c>
    </row>
    <row r="45" spans="1:16" s="15" customFormat="1" ht="33.75" customHeight="1">
      <c r="A45" s="87"/>
      <c r="B45" s="61" t="s">
        <v>66</v>
      </c>
      <c r="C45" s="88" t="s">
        <v>145</v>
      </c>
      <c r="D45" s="66" t="s">
        <v>67</v>
      </c>
      <c r="E45" s="63">
        <f t="shared" si="3"/>
        <v>135438</v>
      </c>
      <c r="F45" s="63">
        <f>115280+20158</f>
        <v>135438</v>
      </c>
      <c r="G45" s="63"/>
      <c r="H45" s="63"/>
      <c r="I45" s="63"/>
      <c r="J45" s="63">
        <f t="shared" si="4"/>
        <v>0</v>
      </c>
      <c r="K45" s="63"/>
      <c r="L45" s="63"/>
      <c r="M45" s="63"/>
      <c r="N45" s="63"/>
      <c r="O45" s="63"/>
      <c r="P45" s="63">
        <f t="shared" si="5"/>
        <v>135438</v>
      </c>
    </row>
    <row r="46" spans="1:16" s="15" customFormat="1" ht="33.75" customHeight="1">
      <c r="A46" s="87"/>
      <c r="B46" s="61" t="s">
        <v>203</v>
      </c>
      <c r="C46" s="88" t="s">
        <v>145</v>
      </c>
      <c r="D46" s="148" t="s">
        <v>204</v>
      </c>
      <c r="E46" s="63">
        <f t="shared" si="3"/>
        <v>1170180</v>
      </c>
      <c r="F46" s="63">
        <v>1170180</v>
      </c>
      <c r="G46" s="63"/>
      <c r="H46" s="63"/>
      <c r="I46" s="63"/>
      <c r="J46" s="63">
        <f t="shared" si="4"/>
        <v>0</v>
      </c>
      <c r="K46" s="63"/>
      <c r="L46" s="63"/>
      <c r="M46" s="63"/>
      <c r="N46" s="63"/>
      <c r="O46" s="63"/>
      <c r="P46" s="63">
        <f t="shared" si="5"/>
        <v>1170180</v>
      </c>
    </row>
    <row r="47" spans="1:16" s="15" customFormat="1" ht="33.75" customHeight="1">
      <c r="A47" s="87"/>
      <c r="B47" s="79" t="s">
        <v>113</v>
      </c>
      <c r="C47" s="88" t="s">
        <v>146</v>
      </c>
      <c r="D47" s="66" t="s">
        <v>114</v>
      </c>
      <c r="E47" s="63">
        <f t="shared" si="3"/>
        <v>4211330.26</v>
      </c>
      <c r="F47" s="63">
        <f>4147300+17785.26+46245</f>
        <v>4211330.26</v>
      </c>
      <c r="G47" s="63">
        <v>2719628</v>
      </c>
      <c r="H47" s="63">
        <f>224379+28875</f>
        <v>253254</v>
      </c>
      <c r="I47" s="63"/>
      <c r="J47" s="63">
        <f t="shared" si="4"/>
        <v>110606</v>
      </c>
      <c r="K47" s="63">
        <v>110606</v>
      </c>
      <c r="L47" s="63">
        <v>76850</v>
      </c>
      <c r="M47" s="63">
        <v>4882</v>
      </c>
      <c r="N47" s="63"/>
      <c r="O47" s="63"/>
      <c r="P47" s="63">
        <f t="shared" si="5"/>
        <v>4321936.26</v>
      </c>
    </row>
    <row r="48" spans="1:16" s="15" customFormat="1" ht="69" customHeight="1">
      <c r="A48" s="87"/>
      <c r="B48" s="79" t="s">
        <v>115</v>
      </c>
      <c r="C48" s="88" t="s">
        <v>145</v>
      </c>
      <c r="D48" s="150" t="s">
        <v>116</v>
      </c>
      <c r="E48" s="63">
        <f t="shared" si="3"/>
        <v>163425</v>
      </c>
      <c r="F48" s="63">
        <v>163425</v>
      </c>
      <c r="G48" s="63"/>
      <c r="H48" s="63"/>
      <c r="I48" s="63"/>
      <c r="J48" s="63">
        <f t="shared" si="4"/>
        <v>0</v>
      </c>
      <c r="K48" s="63"/>
      <c r="L48" s="63"/>
      <c r="M48" s="63"/>
      <c r="N48" s="63"/>
      <c r="O48" s="63"/>
      <c r="P48" s="63">
        <f t="shared" si="5"/>
        <v>163425</v>
      </c>
    </row>
    <row r="49" spans="1:16" s="15" customFormat="1" ht="33.75" customHeight="1">
      <c r="A49" s="87"/>
      <c r="B49" s="61" t="s">
        <v>117</v>
      </c>
      <c r="C49" s="88" t="s">
        <v>145</v>
      </c>
      <c r="D49" s="66" t="s">
        <v>118</v>
      </c>
      <c r="E49" s="63">
        <f t="shared" si="3"/>
        <v>9032052</v>
      </c>
      <c r="F49" s="63">
        <v>9032052</v>
      </c>
      <c r="G49" s="63"/>
      <c r="H49" s="63"/>
      <c r="I49" s="63"/>
      <c r="J49" s="63">
        <f t="shared" si="4"/>
        <v>0</v>
      </c>
      <c r="K49" s="63"/>
      <c r="L49" s="63"/>
      <c r="M49" s="63"/>
      <c r="N49" s="63"/>
      <c r="O49" s="63"/>
      <c r="P49" s="63">
        <f t="shared" si="5"/>
        <v>9032052</v>
      </c>
    </row>
    <row r="50" spans="1:16" s="15" customFormat="1" ht="33.75" customHeight="1" hidden="1">
      <c r="A50" s="87"/>
      <c r="B50" s="72" t="s">
        <v>119</v>
      </c>
      <c r="C50" s="88"/>
      <c r="D50" s="73" t="s">
        <v>120</v>
      </c>
      <c r="E50" s="63">
        <f t="shared" si="3"/>
        <v>0</v>
      </c>
      <c r="F50" s="63"/>
      <c r="G50" s="63"/>
      <c r="H50" s="63"/>
      <c r="I50" s="63"/>
      <c r="J50" s="63">
        <f t="shared" si="4"/>
        <v>0</v>
      </c>
      <c r="K50" s="63"/>
      <c r="L50" s="63"/>
      <c r="M50" s="63"/>
      <c r="N50" s="63"/>
      <c r="O50" s="63"/>
      <c r="P50" s="63">
        <f t="shared" si="5"/>
        <v>0</v>
      </c>
    </row>
    <row r="51" spans="1:16" s="15" customFormat="1" ht="33.75" customHeight="1" hidden="1">
      <c r="A51" s="87"/>
      <c r="B51" s="72" t="s">
        <v>121</v>
      </c>
      <c r="C51" s="88"/>
      <c r="D51" s="73" t="s">
        <v>122</v>
      </c>
      <c r="E51" s="63">
        <f t="shared" si="3"/>
        <v>0</v>
      </c>
      <c r="F51" s="63"/>
      <c r="G51" s="63"/>
      <c r="H51" s="63"/>
      <c r="I51" s="63"/>
      <c r="J51" s="63">
        <f t="shared" si="4"/>
        <v>0</v>
      </c>
      <c r="K51" s="63"/>
      <c r="L51" s="63"/>
      <c r="M51" s="63"/>
      <c r="N51" s="63"/>
      <c r="O51" s="63"/>
      <c r="P51" s="63">
        <f t="shared" si="5"/>
        <v>0</v>
      </c>
    </row>
    <row r="52" spans="1:16" s="15" customFormat="1" ht="33.75" customHeight="1">
      <c r="A52" s="87"/>
      <c r="B52" s="61" t="s">
        <v>125</v>
      </c>
      <c r="C52" s="88"/>
      <c r="D52" s="84" t="s">
        <v>126</v>
      </c>
      <c r="E52" s="63">
        <f>E53</f>
        <v>1536592.56</v>
      </c>
      <c r="F52" s="63">
        <f aca="true" t="shared" si="12" ref="F52:P53">F53</f>
        <v>1536592.56</v>
      </c>
      <c r="G52" s="63">
        <f t="shared" si="12"/>
        <v>801972</v>
      </c>
      <c r="H52" s="63">
        <f t="shared" si="12"/>
        <v>195514</v>
      </c>
      <c r="I52" s="63">
        <f t="shared" si="12"/>
        <v>0</v>
      </c>
      <c r="J52" s="63">
        <f t="shared" si="12"/>
        <v>156335</v>
      </c>
      <c r="K52" s="63">
        <f t="shared" si="12"/>
        <v>2946</v>
      </c>
      <c r="L52" s="63">
        <f t="shared" si="12"/>
        <v>0</v>
      </c>
      <c r="M52" s="63">
        <f t="shared" si="12"/>
        <v>2946</v>
      </c>
      <c r="N52" s="63">
        <f t="shared" si="12"/>
        <v>153389</v>
      </c>
      <c r="O52" s="63">
        <f t="shared" si="12"/>
        <v>153389</v>
      </c>
      <c r="P52" s="63">
        <f t="shared" si="12"/>
        <v>1692927.56</v>
      </c>
    </row>
    <row r="53" spans="1:16" s="15" customFormat="1" ht="33.75" customHeight="1">
      <c r="A53" s="87"/>
      <c r="B53" s="64" t="s">
        <v>80</v>
      </c>
      <c r="C53" s="88"/>
      <c r="D53" s="65" t="s">
        <v>81</v>
      </c>
      <c r="E53" s="63">
        <f>E54</f>
        <v>1536592.56</v>
      </c>
      <c r="F53" s="63">
        <f t="shared" si="12"/>
        <v>1536592.56</v>
      </c>
      <c r="G53" s="63">
        <f t="shared" si="12"/>
        <v>801972</v>
      </c>
      <c r="H53" s="63">
        <f t="shared" si="12"/>
        <v>195514</v>
      </c>
      <c r="I53" s="63">
        <f t="shared" si="12"/>
        <v>0</v>
      </c>
      <c r="J53" s="63">
        <f t="shared" si="12"/>
        <v>156335</v>
      </c>
      <c r="K53" s="63">
        <f t="shared" si="12"/>
        <v>2946</v>
      </c>
      <c r="L53" s="63">
        <f t="shared" si="12"/>
        <v>0</v>
      </c>
      <c r="M53" s="63">
        <f t="shared" si="12"/>
        <v>2946</v>
      </c>
      <c r="N53" s="63">
        <f t="shared" si="12"/>
        <v>153389</v>
      </c>
      <c r="O53" s="63">
        <f t="shared" si="12"/>
        <v>153389</v>
      </c>
      <c r="P53" s="63">
        <f t="shared" si="12"/>
        <v>1692927.56</v>
      </c>
    </row>
    <row r="54" spans="1:16" s="15" customFormat="1" ht="33.75" customHeight="1">
      <c r="A54" s="87"/>
      <c r="B54" s="61" t="s">
        <v>127</v>
      </c>
      <c r="C54" s="88" t="s">
        <v>141</v>
      </c>
      <c r="D54" s="66" t="s">
        <v>128</v>
      </c>
      <c r="E54" s="63">
        <f t="shared" si="3"/>
        <v>1536592.56</v>
      </c>
      <c r="F54" s="63">
        <f>1415380+42205.56+79007</f>
        <v>1536592.56</v>
      </c>
      <c r="G54" s="63">
        <v>801972</v>
      </c>
      <c r="H54" s="63">
        <f>154864+40650</f>
        <v>195514</v>
      </c>
      <c r="I54" s="63"/>
      <c r="J54" s="63">
        <f t="shared" si="4"/>
        <v>156335</v>
      </c>
      <c r="K54" s="63">
        <v>2946</v>
      </c>
      <c r="L54" s="63"/>
      <c r="M54" s="63">
        <v>2946</v>
      </c>
      <c r="N54" s="63">
        <f>O54</f>
        <v>153389</v>
      </c>
      <c r="O54" s="63">
        <f>153389</f>
        <v>153389</v>
      </c>
      <c r="P54" s="63">
        <f t="shared" si="5"/>
        <v>1692927.56</v>
      </c>
    </row>
    <row r="55" spans="1:16" s="15" customFormat="1" ht="33.75" customHeight="1">
      <c r="A55" s="87"/>
      <c r="B55" s="85"/>
      <c r="C55" s="88"/>
      <c r="D55" s="89" t="s">
        <v>129</v>
      </c>
      <c r="E55" s="63">
        <f>E16+E32+E52</f>
        <v>108909165.01</v>
      </c>
      <c r="F55" s="63">
        <f aca="true" t="shared" si="13" ref="F55:P55">F16+F32+F52</f>
        <v>108909165.01</v>
      </c>
      <c r="G55" s="63">
        <f t="shared" si="13"/>
        <v>9878725</v>
      </c>
      <c r="H55" s="63">
        <f t="shared" si="13"/>
        <v>1228938</v>
      </c>
      <c r="I55" s="63">
        <f t="shared" si="13"/>
        <v>0</v>
      </c>
      <c r="J55" s="63">
        <f t="shared" si="13"/>
        <v>424234</v>
      </c>
      <c r="K55" s="63">
        <f t="shared" si="13"/>
        <v>113555</v>
      </c>
      <c r="L55" s="63">
        <f t="shared" si="13"/>
        <v>76850</v>
      </c>
      <c r="M55" s="63">
        <f t="shared" si="13"/>
        <v>7828</v>
      </c>
      <c r="N55" s="63">
        <f t="shared" si="13"/>
        <v>310679</v>
      </c>
      <c r="O55" s="63">
        <f t="shared" si="13"/>
        <v>310679</v>
      </c>
      <c r="P55" s="63">
        <f t="shared" si="13"/>
        <v>109333399.01</v>
      </c>
    </row>
    <row r="57" ht="15">
      <c r="F57" s="149"/>
    </row>
  </sheetData>
  <sheetProtection/>
  <mergeCells count="19">
    <mergeCell ref="N1:P1"/>
    <mergeCell ref="A9:P9"/>
    <mergeCell ref="A12:A14"/>
    <mergeCell ref="B12:B14"/>
    <mergeCell ref="C12:C14"/>
    <mergeCell ref="N2:Q2"/>
    <mergeCell ref="N4:P4"/>
    <mergeCell ref="E13:E14"/>
    <mergeCell ref="I13:I14"/>
    <mergeCell ref="D12:D14"/>
    <mergeCell ref="E12:I12"/>
    <mergeCell ref="J12:O12"/>
    <mergeCell ref="P12:P14"/>
    <mergeCell ref="F13:F14"/>
    <mergeCell ref="G13:H13"/>
    <mergeCell ref="J13:J14"/>
    <mergeCell ref="K13:K14"/>
    <mergeCell ref="L13:M13"/>
    <mergeCell ref="N13:N14"/>
  </mergeCells>
  <printOptions/>
  <pageMargins left="0.3937007874015748" right="0.3937007874015748" top="1.1811023622047245" bottom="0.3937007874015748" header="0.5118110236220472" footer="0.5118110236220472"/>
  <pageSetup horizontalDpi="600" verticalDpi="600" orientation="landscape" paperSize="9" scale="41" r:id="rId1"/>
  <headerFooter alignWithMargins="0">
    <oddHeader>&amp;C&amp;"Bookman Old Style,обычный"&amp;16 2</oddHeader>
  </headerFooter>
</worksheet>
</file>

<file path=xl/worksheets/sheet3.xml><?xml version="1.0" encoding="utf-8"?>
<worksheet xmlns="http://schemas.openxmlformats.org/spreadsheetml/2006/main" xmlns:r="http://schemas.openxmlformats.org/officeDocument/2006/relationships">
  <dimension ref="A1:I35"/>
  <sheetViews>
    <sheetView view="pageBreakPreview" zoomScale="60" zoomScaleNormal="75" zoomScalePageLayoutView="0" workbookViewId="0" topLeftCell="A1">
      <selection activeCell="G5" sqref="G5"/>
    </sheetView>
  </sheetViews>
  <sheetFormatPr defaultColWidth="9.00390625" defaultRowHeight="12.75"/>
  <cols>
    <col min="1" max="1" width="17.25390625" style="16" customWidth="1"/>
    <col min="2" max="2" width="17.75390625" style="16" customWidth="1"/>
    <col min="3" max="3" width="20.00390625" style="16" customWidth="1"/>
    <col min="4" max="4" width="68.75390625" style="16" customWidth="1"/>
    <col min="5" max="5" width="84.375" style="16" customWidth="1"/>
    <col min="6" max="6" width="18.625" style="16" customWidth="1"/>
    <col min="7" max="7" width="17.00390625" style="16" customWidth="1"/>
    <col min="8" max="8" width="21.375" style="16" customWidth="1"/>
    <col min="9" max="16384" width="9.125" style="16" customWidth="1"/>
  </cols>
  <sheetData>
    <row r="1" spans="7:9" ht="25.5" customHeight="1">
      <c r="G1" s="142" t="s">
        <v>208</v>
      </c>
      <c r="H1" s="52"/>
      <c r="I1" s="52"/>
    </row>
    <row r="2" spans="7:9" ht="25.5" customHeight="1">
      <c r="G2" s="170" t="s">
        <v>36</v>
      </c>
      <c r="H2" s="170"/>
      <c r="I2" s="170"/>
    </row>
    <row r="3" spans="7:9" ht="25.5" customHeight="1">
      <c r="G3" s="142" t="s">
        <v>0</v>
      </c>
      <c r="H3" s="142"/>
      <c r="I3" s="52"/>
    </row>
    <row r="4" spans="7:9" ht="25.5" customHeight="1">
      <c r="G4" s="171" t="s">
        <v>211</v>
      </c>
      <c r="H4" s="171"/>
      <c r="I4" s="171"/>
    </row>
    <row r="5" spans="7:8" ht="17.25">
      <c r="G5" s="43"/>
      <c r="H5" s="43"/>
    </row>
    <row r="6" spans="1:8" s="90" customFormat="1" ht="24.75" customHeight="1">
      <c r="A6" s="162" t="s">
        <v>158</v>
      </c>
      <c r="B6" s="169"/>
      <c r="C6" s="169"/>
      <c r="D6" s="169"/>
      <c r="E6" s="169"/>
      <c r="F6" s="169"/>
      <c r="G6" s="169"/>
      <c r="H6" s="169"/>
    </row>
    <row r="7" spans="1:8" s="90" customFormat="1" ht="27" customHeight="1">
      <c r="A7" s="168" t="s">
        <v>196</v>
      </c>
      <c r="B7" s="168"/>
      <c r="C7" s="168"/>
      <c r="D7" s="168"/>
      <c r="E7" s="168"/>
      <c r="F7" s="168"/>
      <c r="G7" s="168"/>
      <c r="H7" s="168"/>
    </row>
    <row r="8" spans="1:8" s="90" customFormat="1" ht="18" customHeight="1">
      <c r="A8" s="101"/>
      <c r="B8" s="91"/>
      <c r="C8" s="91"/>
      <c r="D8" s="91"/>
      <c r="E8" s="92"/>
      <c r="F8" s="92"/>
      <c r="G8" s="102"/>
      <c r="H8" s="93" t="s">
        <v>39</v>
      </c>
    </row>
    <row r="9" spans="1:8" ht="105">
      <c r="A9" s="103" t="s">
        <v>132</v>
      </c>
      <c r="B9" s="103" t="s">
        <v>130</v>
      </c>
      <c r="C9" s="103" t="s">
        <v>131</v>
      </c>
      <c r="D9" s="104" t="s">
        <v>152</v>
      </c>
      <c r="E9" s="100" t="s">
        <v>156</v>
      </c>
      <c r="F9" s="86" t="s">
        <v>3</v>
      </c>
      <c r="G9" s="100" t="s">
        <v>4</v>
      </c>
      <c r="H9" s="100" t="s">
        <v>157</v>
      </c>
    </row>
    <row r="10" spans="1:8" ht="45" customHeight="1">
      <c r="A10" s="110"/>
      <c r="B10" s="61" t="s">
        <v>58</v>
      </c>
      <c r="C10" s="37"/>
      <c r="D10" s="38" t="s">
        <v>59</v>
      </c>
      <c r="E10" s="46" t="s">
        <v>161</v>
      </c>
      <c r="F10" s="141">
        <f>F11</f>
        <v>341395</v>
      </c>
      <c r="G10" s="141">
        <f>G11</f>
        <v>0</v>
      </c>
      <c r="H10" s="141">
        <f>F10+G10</f>
        <v>341395</v>
      </c>
    </row>
    <row r="11" spans="1:8" ht="25.5" customHeight="1">
      <c r="A11" s="110"/>
      <c r="B11" s="61" t="s">
        <v>66</v>
      </c>
      <c r="C11" s="37">
        <v>1090</v>
      </c>
      <c r="D11" s="38" t="s">
        <v>67</v>
      </c>
      <c r="E11" s="87"/>
      <c r="F11" s="141">
        <f>235930+95265+10200</f>
        <v>341395</v>
      </c>
      <c r="G11" s="141"/>
      <c r="H11" s="141">
        <f aca="true" t="shared" si="0" ref="H11:H35">F11+G11</f>
        <v>341395</v>
      </c>
    </row>
    <row r="12" spans="1:8" ht="39.75" customHeight="1">
      <c r="A12" s="110"/>
      <c r="B12" s="74" t="s">
        <v>90</v>
      </c>
      <c r="C12" s="37"/>
      <c r="D12" s="106" t="s">
        <v>91</v>
      </c>
      <c r="E12" s="46" t="s">
        <v>162</v>
      </c>
      <c r="F12" s="141">
        <f>F13</f>
        <v>135438</v>
      </c>
      <c r="G12" s="141">
        <f>G13</f>
        <v>0</v>
      </c>
      <c r="H12" s="141">
        <f t="shared" si="0"/>
        <v>135438</v>
      </c>
    </row>
    <row r="13" spans="1:8" ht="27" customHeight="1">
      <c r="A13" s="110"/>
      <c r="B13" s="61" t="s">
        <v>66</v>
      </c>
      <c r="C13" s="37">
        <v>1090</v>
      </c>
      <c r="D13" s="38" t="s">
        <v>67</v>
      </c>
      <c r="E13" s="87"/>
      <c r="F13" s="141">
        <f>115280+20158</f>
        <v>135438</v>
      </c>
      <c r="G13" s="141"/>
      <c r="H13" s="141">
        <f t="shared" si="0"/>
        <v>135438</v>
      </c>
    </row>
    <row r="14" spans="1:8" ht="60" customHeight="1">
      <c r="A14" s="110"/>
      <c r="B14" s="61" t="s">
        <v>58</v>
      </c>
      <c r="C14" s="37"/>
      <c r="D14" s="38" t="s">
        <v>59</v>
      </c>
      <c r="E14" s="46" t="s">
        <v>163</v>
      </c>
      <c r="F14" s="141">
        <f>F15</f>
        <v>10700</v>
      </c>
      <c r="G14" s="141">
        <f>G15</f>
        <v>0</v>
      </c>
      <c r="H14" s="141">
        <f t="shared" si="0"/>
        <v>10700</v>
      </c>
    </row>
    <row r="15" spans="1:8" ht="24.75" customHeight="1">
      <c r="A15" s="110"/>
      <c r="B15" s="61" t="s">
        <v>68</v>
      </c>
      <c r="C15" s="37">
        <v>1040</v>
      </c>
      <c r="D15" s="38" t="s">
        <v>69</v>
      </c>
      <c r="E15" s="110"/>
      <c r="F15" s="141">
        <v>10700</v>
      </c>
      <c r="G15" s="141"/>
      <c r="H15" s="141">
        <f t="shared" si="0"/>
        <v>10700</v>
      </c>
    </row>
    <row r="16" spans="1:8" ht="42" customHeight="1">
      <c r="A16" s="110"/>
      <c r="B16" s="61" t="s">
        <v>58</v>
      </c>
      <c r="C16" s="37"/>
      <c r="D16" s="38" t="s">
        <v>59</v>
      </c>
      <c r="E16" s="46" t="s">
        <v>193</v>
      </c>
      <c r="F16" s="141">
        <f>F17+F18+F19+F20</f>
        <v>20691.3</v>
      </c>
      <c r="G16" s="141">
        <f>G17+G18+G19+G20</f>
        <v>0</v>
      </c>
      <c r="H16" s="141">
        <f t="shared" si="0"/>
        <v>20691.3</v>
      </c>
    </row>
    <row r="17" spans="1:8" ht="24" customHeight="1">
      <c r="A17" s="110"/>
      <c r="B17" s="61" t="s">
        <v>68</v>
      </c>
      <c r="C17" s="37">
        <v>1040</v>
      </c>
      <c r="D17" s="38" t="s">
        <v>69</v>
      </c>
      <c r="E17" s="87"/>
      <c r="F17" s="141">
        <f>10000+1391.3</f>
        <v>11391.3</v>
      </c>
      <c r="G17" s="141"/>
      <c r="H17" s="141">
        <f t="shared" si="0"/>
        <v>11391.3</v>
      </c>
    </row>
    <row r="18" spans="1:8" ht="34.5" customHeight="1">
      <c r="A18" s="110"/>
      <c r="B18" s="61" t="s">
        <v>70</v>
      </c>
      <c r="C18" s="37">
        <v>1040</v>
      </c>
      <c r="D18" s="38" t="s">
        <v>71</v>
      </c>
      <c r="E18" s="87"/>
      <c r="F18" s="141">
        <v>2500</v>
      </c>
      <c r="G18" s="141"/>
      <c r="H18" s="141">
        <f t="shared" si="0"/>
        <v>2500</v>
      </c>
    </row>
    <row r="19" spans="1:8" ht="56.25" customHeight="1">
      <c r="A19" s="110"/>
      <c r="B19" s="61" t="s">
        <v>72</v>
      </c>
      <c r="C19" s="37">
        <v>1040</v>
      </c>
      <c r="D19" s="38" t="s">
        <v>73</v>
      </c>
      <c r="F19" s="141">
        <v>200</v>
      </c>
      <c r="G19" s="141"/>
      <c r="H19" s="141">
        <f t="shared" si="0"/>
        <v>200</v>
      </c>
    </row>
    <row r="20" spans="1:8" ht="42.75" customHeight="1">
      <c r="A20" s="110"/>
      <c r="B20" s="61" t="s">
        <v>74</v>
      </c>
      <c r="C20" s="37">
        <v>1040</v>
      </c>
      <c r="D20" s="38" t="s">
        <v>75</v>
      </c>
      <c r="E20" s="87"/>
      <c r="F20" s="141">
        <v>6600</v>
      </c>
      <c r="G20" s="141"/>
      <c r="H20" s="141">
        <f t="shared" si="0"/>
        <v>6600</v>
      </c>
    </row>
    <row r="21" spans="1:8" ht="57.75" customHeight="1">
      <c r="A21" s="110"/>
      <c r="B21" s="61" t="s">
        <v>58</v>
      </c>
      <c r="C21" s="37"/>
      <c r="D21" s="38" t="s">
        <v>59</v>
      </c>
      <c r="E21" s="46" t="s">
        <v>164</v>
      </c>
      <c r="F21" s="141">
        <f>F22</f>
        <v>44900</v>
      </c>
      <c r="G21" s="141">
        <f>G22</f>
        <v>0</v>
      </c>
      <c r="H21" s="141">
        <f>F21+G21</f>
        <v>44900</v>
      </c>
    </row>
    <row r="22" spans="1:8" ht="38.25" customHeight="1">
      <c r="A22" s="110"/>
      <c r="B22" s="69" t="s">
        <v>78</v>
      </c>
      <c r="C22" s="37">
        <v>822</v>
      </c>
      <c r="D22" s="107" t="s">
        <v>79</v>
      </c>
      <c r="E22" s="46"/>
      <c r="F22" s="141">
        <f>37000+7900</f>
        <v>44900</v>
      </c>
      <c r="G22" s="141"/>
      <c r="H22" s="141">
        <f t="shared" si="0"/>
        <v>44900</v>
      </c>
    </row>
    <row r="23" spans="1:8" ht="45.75" customHeight="1">
      <c r="A23" s="110"/>
      <c r="B23" s="61" t="s">
        <v>58</v>
      </c>
      <c r="C23" s="37"/>
      <c r="D23" s="38" t="s">
        <v>59</v>
      </c>
      <c r="E23" s="46" t="s">
        <v>166</v>
      </c>
      <c r="F23" s="141">
        <f>F24</f>
        <v>17150</v>
      </c>
      <c r="G23" s="141">
        <f>G24</f>
        <v>0</v>
      </c>
      <c r="H23" s="141">
        <f t="shared" si="0"/>
        <v>17150</v>
      </c>
    </row>
    <row r="24" spans="1:8" ht="27" customHeight="1">
      <c r="A24" s="110"/>
      <c r="B24" s="61" t="s">
        <v>82</v>
      </c>
      <c r="C24" s="37">
        <v>810</v>
      </c>
      <c r="D24" s="107" t="s">
        <v>83</v>
      </c>
      <c r="E24" s="38"/>
      <c r="F24" s="141">
        <f>16100+1050</f>
        <v>17150</v>
      </c>
      <c r="G24" s="141"/>
      <c r="H24" s="141">
        <f t="shared" si="0"/>
        <v>17150</v>
      </c>
    </row>
    <row r="25" spans="1:8" ht="51" customHeight="1">
      <c r="A25" s="110"/>
      <c r="B25" s="61" t="s">
        <v>58</v>
      </c>
      <c r="C25" s="37"/>
      <c r="D25" s="38" t="s">
        <v>59</v>
      </c>
      <c r="E25" s="111" t="s">
        <v>165</v>
      </c>
      <c r="F25" s="141">
        <f>F26</f>
        <v>1241.6100000000001</v>
      </c>
      <c r="G25" s="141">
        <f>G26</f>
        <v>0</v>
      </c>
      <c r="H25" s="141">
        <f t="shared" si="0"/>
        <v>1241.6100000000001</v>
      </c>
    </row>
    <row r="26" spans="1:8" ht="23.25" customHeight="1">
      <c r="A26" s="110"/>
      <c r="B26" s="61" t="s">
        <v>88</v>
      </c>
      <c r="C26" s="37">
        <v>133</v>
      </c>
      <c r="D26" s="9" t="s">
        <v>89</v>
      </c>
      <c r="F26" s="141">
        <f>1000+241.61</f>
        <v>1241.6100000000001</v>
      </c>
      <c r="G26" s="141"/>
      <c r="H26" s="141">
        <f t="shared" si="0"/>
        <v>1241.6100000000001</v>
      </c>
    </row>
    <row r="27" spans="1:8" ht="17.25" hidden="1">
      <c r="A27" s="110"/>
      <c r="B27" s="61" t="s">
        <v>58</v>
      </c>
      <c r="C27" s="37"/>
      <c r="D27" s="38" t="s">
        <v>59</v>
      </c>
      <c r="E27" s="87"/>
      <c r="F27" s="141"/>
      <c r="G27" s="141"/>
      <c r="H27" s="141">
        <f t="shared" si="0"/>
        <v>0</v>
      </c>
    </row>
    <row r="28" spans="1:8" ht="49.5" hidden="1">
      <c r="A28" s="110"/>
      <c r="B28" s="61" t="s">
        <v>62</v>
      </c>
      <c r="C28" s="37"/>
      <c r="D28" s="9" t="s">
        <v>63</v>
      </c>
      <c r="E28" s="46" t="s">
        <v>160</v>
      </c>
      <c r="F28" s="141"/>
      <c r="G28" s="141"/>
      <c r="H28" s="141">
        <f t="shared" si="0"/>
        <v>0</v>
      </c>
    </row>
    <row r="29" spans="1:8" ht="51.75" customHeight="1" hidden="1">
      <c r="A29" s="110"/>
      <c r="B29" s="74" t="s">
        <v>90</v>
      </c>
      <c r="C29" s="37"/>
      <c r="D29" s="108" t="s">
        <v>91</v>
      </c>
      <c r="E29" s="112" t="s">
        <v>167</v>
      </c>
      <c r="F29" s="141">
        <f>F30</f>
        <v>0</v>
      </c>
      <c r="G29" s="141">
        <f>G30</f>
        <v>0</v>
      </c>
      <c r="H29" s="141">
        <f t="shared" si="0"/>
        <v>0</v>
      </c>
    </row>
    <row r="30" spans="1:8" ht="250.5" customHeight="1" hidden="1">
      <c r="A30" s="110"/>
      <c r="B30" s="81" t="s">
        <v>96</v>
      </c>
      <c r="C30" s="37">
        <v>1030</v>
      </c>
      <c r="D30" s="76" t="s">
        <v>97</v>
      </c>
      <c r="F30" s="141"/>
      <c r="G30" s="141"/>
      <c r="H30" s="141">
        <f t="shared" si="0"/>
        <v>0</v>
      </c>
    </row>
    <row r="31" spans="1:8" ht="33" hidden="1">
      <c r="A31" s="110"/>
      <c r="B31" s="61" t="s">
        <v>113</v>
      </c>
      <c r="C31" s="110"/>
      <c r="D31" s="9" t="s">
        <v>114</v>
      </c>
      <c r="E31" s="110"/>
      <c r="F31" s="141"/>
      <c r="G31" s="141"/>
      <c r="H31" s="141">
        <f t="shared" si="0"/>
        <v>0</v>
      </c>
    </row>
    <row r="32" spans="1:8" ht="16.5" hidden="1">
      <c r="A32" s="110"/>
      <c r="B32" s="61" t="s">
        <v>123</v>
      </c>
      <c r="C32" s="110"/>
      <c r="D32" s="9" t="s">
        <v>124</v>
      </c>
      <c r="E32" s="110"/>
      <c r="F32" s="141"/>
      <c r="G32" s="141"/>
      <c r="H32" s="141">
        <f t="shared" si="0"/>
        <v>0</v>
      </c>
    </row>
    <row r="33" spans="1:8" ht="33" hidden="1">
      <c r="A33" s="110"/>
      <c r="B33" s="61" t="s">
        <v>125</v>
      </c>
      <c r="C33" s="110"/>
      <c r="D33" s="84" t="s">
        <v>126</v>
      </c>
      <c r="E33" s="110"/>
      <c r="F33" s="141"/>
      <c r="G33" s="141"/>
      <c r="H33" s="141">
        <f t="shared" si="0"/>
        <v>0</v>
      </c>
    </row>
    <row r="34" spans="1:8" ht="33" hidden="1">
      <c r="A34" s="110"/>
      <c r="B34" s="61" t="s">
        <v>127</v>
      </c>
      <c r="C34" s="110"/>
      <c r="D34" s="9" t="s">
        <v>128</v>
      </c>
      <c r="E34" s="110"/>
      <c r="F34" s="141"/>
      <c r="G34" s="141"/>
      <c r="H34" s="141">
        <f t="shared" si="0"/>
        <v>0</v>
      </c>
    </row>
    <row r="35" spans="1:8" ht="27" customHeight="1">
      <c r="A35" s="110"/>
      <c r="B35" s="87"/>
      <c r="C35" s="110"/>
      <c r="D35" s="109" t="s">
        <v>159</v>
      </c>
      <c r="E35" s="110"/>
      <c r="F35" s="141">
        <f>F10+F12+F14+F16+F21+F23+F25</f>
        <v>571515.91</v>
      </c>
      <c r="G35" s="141">
        <f>G10+G12+G14+G21+G23+G25+G29</f>
        <v>0</v>
      </c>
      <c r="H35" s="141">
        <f t="shared" si="0"/>
        <v>571515.91</v>
      </c>
    </row>
  </sheetData>
  <sheetProtection/>
  <mergeCells count="4">
    <mergeCell ref="A7:H7"/>
    <mergeCell ref="A6:H6"/>
    <mergeCell ref="G2:I2"/>
    <mergeCell ref="G4:I4"/>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G7" sqref="G7"/>
    </sheetView>
  </sheetViews>
  <sheetFormatPr defaultColWidth="9.00390625" defaultRowHeight="12.75"/>
  <cols>
    <col min="1" max="1" width="72.625" style="15" customWidth="1"/>
    <col min="2" max="2" width="12.00390625" style="15" customWidth="1"/>
    <col min="3" max="3" width="12.875" style="15" customWidth="1"/>
    <col min="4" max="4" width="15.125" style="15" customWidth="1"/>
    <col min="5" max="5" width="9.125" style="15" customWidth="1"/>
    <col min="6" max="6" width="10.125" style="15" customWidth="1"/>
    <col min="7" max="7" width="12.125" style="15" customWidth="1"/>
    <col min="8" max="8" width="10.625" style="15" customWidth="1"/>
    <col min="9" max="9" width="12.125" style="15" customWidth="1"/>
    <col min="10" max="10" width="13.875" style="15" customWidth="1"/>
    <col min="11" max="16384" width="9.125" style="15" customWidth="1"/>
  </cols>
  <sheetData>
    <row r="1" spans="5:10" ht="21.75" customHeight="1">
      <c r="E1" s="43"/>
      <c r="F1" s="43"/>
      <c r="G1" s="173" t="s">
        <v>209</v>
      </c>
      <c r="H1" s="173"/>
      <c r="I1" s="173"/>
      <c r="J1" s="173"/>
    </row>
    <row r="2" spans="5:10" ht="21" customHeight="1">
      <c r="E2" s="44"/>
      <c r="F2" s="44"/>
      <c r="G2" s="174" t="s">
        <v>168</v>
      </c>
      <c r="H2" s="174"/>
      <c r="I2" s="174"/>
      <c r="J2" s="174"/>
    </row>
    <row r="3" spans="5:10" ht="22.5" customHeight="1">
      <c r="E3" s="43"/>
      <c r="F3" s="43"/>
      <c r="G3" s="173" t="s">
        <v>0</v>
      </c>
      <c r="H3" s="173"/>
      <c r="I3" s="173"/>
      <c r="J3" s="173"/>
    </row>
    <row r="4" spans="5:10" ht="22.5" customHeight="1" hidden="1">
      <c r="E4" s="43"/>
      <c r="F4" s="43"/>
      <c r="G4" s="138" t="s">
        <v>37</v>
      </c>
      <c r="H4" s="138"/>
      <c r="I4" s="113"/>
      <c r="J4" s="113"/>
    </row>
    <row r="5" spans="5:10" ht="22.5" customHeight="1" hidden="1">
      <c r="E5" s="43"/>
      <c r="F5" s="43"/>
      <c r="G5" s="138" t="s">
        <v>38</v>
      </c>
      <c r="H5" s="138"/>
      <c r="I5" s="113"/>
      <c r="J5" s="113"/>
    </row>
    <row r="6" spans="5:10" ht="21" customHeight="1">
      <c r="E6" s="114"/>
      <c r="F6" s="114"/>
      <c r="G6" s="113" t="s">
        <v>210</v>
      </c>
      <c r="H6" s="113"/>
      <c r="I6" s="113"/>
      <c r="J6" s="113"/>
    </row>
    <row r="7" spans="5:6" ht="16.5">
      <c r="E7" s="114"/>
      <c r="F7" s="114"/>
    </row>
    <row r="8" spans="5:6" ht="16.5">
      <c r="E8" s="114"/>
      <c r="F8" s="114"/>
    </row>
    <row r="9" spans="1:10" ht="23.25">
      <c r="A9" s="175" t="s">
        <v>169</v>
      </c>
      <c r="B9" s="175"/>
      <c r="C9" s="175"/>
      <c r="D9" s="175"/>
      <c r="E9" s="175"/>
      <c r="F9" s="175"/>
      <c r="G9" s="175"/>
      <c r="H9" s="175"/>
      <c r="I9" s="175"/>
      <c r="J9" s="175"/>
    </row>
    <row r="10" spans="1:10" ht="27.75" customHeight="1">
      <c r="A10" s="176" t="s">
        <v>192</v>
      </c>
      <c r="B10" s="177"/>
      <c r="C10" s="177"/>
      <c r="D10" s="177"/>
      <c r="E10" s="177"/>
      <c r="F10" s="177"/>
      <c r="G10" s="177"/>
      <c r="H10" s="177"/>
      <c r="I10" s="177"/>
      <c r="J10" s="177"/>
    </row>
    <row r="11" spans="1:4" ht="16.5">
      <c r="A11" s="115"/>
      <c r="B11" s="116"/>
      <c r="C11" s="116"/>
      <c r="D11" s="116"/>
    </row>
    <row r="12" spans="1:10" ht="16.5">
      <c r="A12" s="117"/>
      <c r="B12" s="178" t="s">
        <v>3</v>
      </c>
      <c r="C12" s="179"/>
      <c r="D12" s="179"/>
      <c r="E12" s="178" t="s">
        <v>4</v>
      </c>
      <c r="F12" s="179"/>
      <c r="G12" s="179"/>
      <c r="H12" s="178" t="s">
        <v>53</v>
      </c>
      <c r="I12" s="179"/>
      <c r="J12" s="180"/>
    </row>
    <row r="13" spans="1:10" ht="16.5">
      <c r="A13" s="118" t="s">
        <v>170</v>
      </c>
      <c r="B13" s="119" t="s">
        <v>171</v>
      </c>
      <c r="C13" s="118" t="s">
        <v>172</v>
      </c>
      <c r="D13" s="117" t="s">
        <v>173</v>
      </c>
      <c r="E13" s="119" t="s">
        <v>171</v>
      </c>
      <c r="F13" s="117" t="s">
        <v>172</v>
      </c>
      <c r="G13" s="117" t="s">
        <v>173</v>
      </c>
      <c r="H13" s="120" t="s">
        <v>171</v>
      </c>
      <c r="I13" s="118" t="s">
        <v>172</v>
      </c>
      <c r="J13" s="121" t="s">
        <v>173</v>
      </c>
    </row>
    <row r="14" spans="1:10" ht="16.5">
      <c r="A14" s="118" t="s">
        <v>174</v>
      </c>
      <c r="B14" s="122"/>
      <c r="C14" s="123"/>
      <c r="D14" s="118" t="s">
        <v>175</v>
      </c>
      <c r="E14" s="122"/>
      <c r="F14" s="123"/>
      <c r="G14" s="118" t="s">
        <v>175</v>
      </c>
      <c r="H14" s="124"/>
      <c r="I14" s="123"/>
      <c r="J14" s="121" t="s">
        <v>175</v>
      </c>
    </row>
    <row r="15" spans="1:10" ht="16.5">
      <c r="A15" s="125"/>
      <c r="B15" s="115" t="s">
        <v>176</v>
      </c>
      <c r="C15" s="126" t="s">
        <v>177</v>
      </c>
      <c r="D15" s="126" t="s">
        <v>178</v>
      </c>
      <c r="E15" s="115" t="s">
        <v>176</v>
      </c>
      <c r="F15" s="126" t="s">
        <v>177</v>
      </c>
      <c r="G15" s="126" t="s">
        <v>178</v>
      </c>
      <c r="H15" s="127" t="s">
        <v>176</v>
      </c>
      <c r="I15" s="126" t="s">
        <v>177</v>
      </c>
      <c r="J15" s="128" t="s">
        <v>178</v>
      </c>
    </row>
    <row r="16" spans="1:10" ht="16.5">
      <c r="A16" s="126">
        <v>1</v>
      </c>
      <c r="B16" s="115">
        <v>2</v>
      </c>
      <c r="C16" s="126">
        <v>3</v>
      </c>
      <c r="D16" s="129">
        <v>4</v>
      </c>
      <c r="E16" s="115">
        <v>2</v>
      </c>
      <c r="F16" s="126">
        <v>3</v>
      </c>
      <c r="G16" s="126">
        <v>4</v>
      </c>
      <c r="H16" s="127">
        <v>2</v>
      </c>
      <c r="I16" s="126">
        <v>3</v>
      </c>
      <c r="J16" s="128">
        <v>4</v>
      </c>
    </row>
    <row r="17" spans="1:10" ht="36" customHeight="1">
      <c r="A17" s="130" t="s">
        <v>179</v>
      </c>
      <c r="B17" s="131">
        <v>330</v>
      </c>
      <c r="C17" s="131">
        <v>860</v>
      </c>
      <c r="D17" s="131">
        <v>68000</v>
      </c>
      <c r="E17" s="131">
        <v>0</v>
      </c>
      <c r="F17" s="131">
        <v>0</v>
      </c>
      <c r="G17" s="131">
        <v>0</v>
      </c>
      <c r="H17" s="105">
        <f aca="true" t="shared" si="0" ref="H17:J21">B17+E17</f>
        <v>330</v>
      </c>
      <c r="I17" s="105">
        <f t="shared" si="0"/>
        <v>860</v>
      </c>
      <c r="J17" s="105">
        <f t="shared" si="0"/>
        <v>68000</v>
      </c>
    </row>
    <row r="18" spans="1:10" ht="16.5" hidden="1">
      <c r="A18" s="132" t="s">
        <v>180</v>
      </c>
      <c r="B18" s="131">
        <v>245</v>
      </c>
      <c r="C18" s="131">
        <v>580</v>
      </c>
      <c r="D18" s="131">
        <v>40000</v>
      </c>
      <c r="E18" s="131"/>
      <c r="F18" s="131"/>
      <c r="G18" s="131"/>
      <c r="H18" s="105">
        <f t="shared" si="0"/>
        <v>245</v>
      </c>
      <c r="I18" s="105">
        <f t="shared" si="0"/>
        <v>580</v>
      </c>
      <c r="J18" s="105">
        <f t="shared" si="0"/>
        <v>40000</v>
      </c>
    </row>
    <row r="19" spans="1:10" ht="16.5" hidden="1">
      <c r="A19" s="132" t="s">
        <v>181</v>
      </c>
      <c r="B19" s="131">
        <v>125</v>
      </c>
      <c r="C19" s="131">
        <v>285</v>
      </c>
      <c r="D19" s="131">
        <v>20000</v>
      </c>
      <c r="E19" s="131"/>
      <c r="F19" s="131">
        <v>65.2</v>
      </c>
      <c r="G19" s="131"/>
      <c r="H19" s="105">
        <f t="shared" si="0"/>
        <v>125</v>
      </c>
      <c r="I19" s="105">
        <f t="shared" si="0"/>
        <v>350.2</v>
      </c>
      <c r="J19" s="105">
        <f t="shared" si="0"/>
        <v>20000</v>
      </c>
    </row>
    <row r="20" spans="1:10" ht="39" customHeight="1">
      <c r="A20" s="130" t="s">
        <v>182</v>
      </c>
      <c r="B20" s="105">
        <f aca="true" t="shared" si="1" ref="B20:G20">B17</f>
        <v>330</v>
      </c>
      <c r="C20" s="105">
        <f t="shared" si="1"/>
        <v>860</v>
      </c>
      <c r="D20" s="105">
        <f t="shared" si="1"/>
        <v>68000</v>
      </c>
      <c r="E20" s="105">
        <f t="shared" si="1"/>
        <v>0</v>
      </c>
      <c r="F20" s="105">
        <f t="shared" si="1"/>
        <v>0</v>
      </c>
      <c r="G20" s="105">
        <f t="shared" si="1"/>
        <v>0</v>
      </c>
      <c r="H20" s="105">
        <f t="shared" si="0"/>
        <v>330</v>
      </c>
      <c r="I20" s="105">
        <f t="shared" si="0"/>
        <v>860</v>
      </c>
      <c r="J20" s="105">
        <f t="shared" si="0"/>
        <v>68000</v>
      </c>
    </row>
    <row r="21" spans="1:10" ht="36.75" customHeight="1">
      <c r="A21" s="133" t="s">
        <v>183</v>
      </c>
      <c r="B21" s="105">
        <v>95</v>
      </c>
      <c r="C21" s="105">
        <v>328</v>
      </c>
      <c r="D21" s="105">
        <v>7352</v>
      </c>
      <c r="E21" s="105">
        <v>0.81</v>
      </c>
      <c r="F21" s="105">
        <v>30</v>
      </c>
      <c r="G21" s="105">
        <v>975.6</v>
      </c>
      <c r="H21" s="105">
        <f t="shared" si="0"/>
        <v>95.81</v>
      </c>
      <c r="I21" s="105">
        <f t="shared" si="0"/>
        <v>358</v>
      </c>
      <c r="J21" s="105">
        <f t="shared" si="0"/>
        <v>8327.6</v>
      </c>
    </row>
    <row r="22" spans="1:10" ht="16.5">
      <c r="A22" s="134" t="s">
        <v>184</v>
      </c>
      <c r="B22" s="172">
        <f aca="true" t="shared" si="2" ref="B22:J22">B21</f>
        <v>95</v>
      </c>
      <c r="C22" s="172">
        <f t="shared" si="2"/>
        <v>328</v>
      </c>
      <c r="D22" s="172">
        <f t="shared" si="2"/>
        <v>7352</v>
      </c>
      <c r="E22" s="172">
        <f t="shared" si="2"/>
        <v>0.81</v>
      </c>
      <c r="F22" s="172">
        <f t="shared" si="2"/>
        <v>30</v>
      </c>
      <c r="G22" s="172">
        <f t="shared" si="2"/>
        <v>975.6</v>
      </c>
      <c r="H22" s="172">
        <f t="shared" si="2"/>
        <v>95.81</v>
      </c>
      <c r="I22" s="172">
        <f t="shared" si="2"/>
        <v>358</v>
      </c>
      <c r="J22" s="172">
        <f t="shared" si="2"/>
        <v>8327.6</v>
      </c>
    </row>
    <row r="23" spans="1:10" ht="16.5">
      <c r="A23" s="135" t="s">
        <v>185</v>
      </c>
      <c r="B23" s="172"/>
      <c r="C23" s="172"/>
      <c r="D23" s="172"/>
      <c r="E23" s="172"/>
      <c r="F23" s="172"/>
      <c r="G23" s="172"/>
      <c r="H23" s="172"/>
      <c r="I23" s="172"/>
      <c r="J23" s="172"/>
    </row>
    <row r="24" spans="1:10" ht="18.75" customHeight="1">
      <c r="A24" s="136" t="s">
        <v>186</v>
      </c>
      <c r="B24" s="172"/>
      <c r="C24" s="172"/>
      <c r="D24" s="172"/>
      <c r="E24" s="172"/>
      <c r="F24" s="172"/>
      <c r="G24" s="172"/>
      <c r="H24" s="172"/>
      <c r="I24" s="172"/>
      <c r="J24" s="172"/>
    </row>
    <row r="25" spans="1:10" ht="32.25" customHeight="1" hidden="1">
      <c r="A25" s="130" t="s">
        <v>187</v>
      </c>
      <c r="B25" s="131"/>
      <c r="C25" s="131"/>
      <c r="D25" s="131"/>
      <c r="E25" s="131"/>
      <c r="F25" s="131"/>
      <c r="G25" s="131"/>
      <c r="H25" s="131"/>
      <c r="I25" s="131"/>
      <c r="J25" s="131"/>
    </row>
    <row r="26" spans="1:10" ht="36" customHeight="1" hidden="1">
      <c r="A26" s="130" t="s">
        <v>188</v>
      </c>
      <c r="B26" s="105"/>
      <c r="C26" s="105"/>
      <c r="D26" s="105"/>
      <c r="E26" s="105"/>
      <c r="F26" s="105"/>
      <c r="G26" s="105"/>
      <c r="H26" s="105"/>
      <c r="I26" s="105"/>
      <c r="J26" s="105"/>
    </row>
    <row r="27" spans="1:10" ht="51.75" customHeight="1">
      <c r="A27" s="137" t="s">
        <v>189</v>
      </c>
      <c r="B27" s="105">
        <v>19.5</v>
      </c>
      <c r="C27" s="105">
        <v>538</v>
      </c>
      <c r="D27" s="105">
        <v>126000</v>
      </c>
      <c r="E27" s="105">
        <v>1</v>
      </c>
      <c r="F27" s="131">
        <v>150</v>
      </c>
      <c r="G27" s="131">
        <v>1500</v>
      </c>
      <c r="H27" s="131">
        <f>B27+E27</f>
        <v>20.5</v>
      </c>
      <c r="I27" s="131">
        <f>C27+F27</f>
        <v>688</v>
      </c>
      <c r="J27" s="105">
        <f>D27+G27</f>
        <v>127500</v>
      </c>
    </row>
    <row r="28" spans="1:10" ht="42" customHeight="1">
      <c r="A28" s="130" t="s">
        <v>190</v>
      </c>
      <c r="B28" s="105">
        <f aca="true" t="shared" si="3" ref="B28:J28">B27</f>
        <v>19.5</v>
      </c>
      <c r="C28" s="105">
        <f t="shared" si="3"/>
        <v>538</v>
      </c>
      <c r="D28" s="105">
        <f t="shared" si="3"/>
        <v>126000</v>
      </c>
      <c r="E28" s="105">
        <f t="shared" si="3"/>
        <v>1</v>
      </c>
      <c r="F28" s="131">
        <f t="shared" si="3"/>
        <v>150</v>
      </c>
      <c r="G28" s="131">
        <f t="shared" si="3"/>
        <v>1500</v>
      </c>
      <c r="H28" s="131">
        <f t="shared" si="3"/>
        <v>20.5</v>
      </c>
      <c r="I28" s="131">
        <f t="shared" si="3"/>
        <v>688</v>
      </c>
      <c r="J28" s="105">
        <f t="shared" si="3"/>
        <v>127500</v>
      </c>
    </row>
    <row r="29" spans="1:10" ht="21.75" customHeight="1">
      <c r="A29" s="125" t="s">
        <v>191</v>
      </c>
      <c r="B29" s="105">
        <f aca="true" t="shared" si="4" ref="B29:J29">B28+B26+B22+B20</f>
        <v>444.5</v>
      </c>
      <c r="C29" s="105">
        <f t="shared" si="4"/>
        <v>1726</v>
      </c>
      <c r="D29" s="105">
        <f t="shared" si="4"/>
        <v>201352</v>
      </c>
      <c r="E29" s="105">
        <f t="shared" si="4"/>
        <v>1.81</v>
      </c>
      <c r="F29" s="131">
        <f t="shared" si="4"/>
        <v>180</v>
      </c>
      <c r="G29" s="131">
        <f t="shared" si="4"/>
        <v>2475.6</v>
      </c>
      <c r="H29" s="131">
        <f t="shared" si="4"/>
        <v>446.31</v>
      </c>
      <c r="I29" s="131">
        <f t="shared" si="4"/>
        <v>1906</v>
      </c>
      <c r="J29" s="105">
        <f t="shared" si="4"/>
        <v>203827.6</v>
      </c>
    </row>
    <row r="30" spans="2:4" ht="16.5">
      <c r="B30" s="49"/>
      <c r="C30" s="49"/>
      <c r="D30" s="49"/>
    </row>
  </sheetData>
  <sheetProtection/>
  <mergeCells count="17">
    <mergeCell ref="G1:J1"/>
    <mergeCell ref="G2:J2"/>
    <mergeCell ref="G3:J3"/>
    <mergeCell ref="A9:J9"/>
    <mergeCell ref="A10:J10"/>
    <mergeCell ref="B12:D12"/>
    <mergeCell ref="E12:G12"/>
    <mergeCell ref="H12:J12"/>
    <mergeCell ref="B22:B24"/>
    <mergeCell ref="C22:C24"/>
    <mergeCell ref="D22:D24"/>
    <mergeCell ref="E22:E24"/>
    <mergeCell ref="J22:J24"/>
    <mergeCell ref="F22:F24"/>
    <mergeCell ref="G22:G24"/>
    <mergeCell ref="H22:H24"/>
    <mergeCell ref="I22:I24"/>
  </mergeCells>
  <printOptions/>
  <pageMargins left="0.7874015748031497" right="0.7874015748031497" top="1.1811023622047245" bottom="0.3937007874015748" header="0.5118110236220472" footer="0.511811023622047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A5" sqref="A5:F5"/>
    </sheetView>
  </sheetViews>
  <sheetFormatPr defaultColWidth="9.00390625" defaultRowHeight="12.75"/>
  <cols>
    <col min="1" max="1" width="11.25390625" style="15" customWidth="1"/>
    <col min="2" max="2" width="64.875" style="15" customWidth="1"/>
    <col min="3" max="3" width="22.875" style="15" customWidth="1"/>
    <col min="4" max="4" width="23.125" style="15" customWidth="1"/>
    <col min="5" max="5" width="18.625" style="15" customWidth="1"/>
    <col min="6" max="6" width="19.625" style="15" customWidth="1"/>
    <col min="7" max="7" width="21.125" style="15" customWidth="1"/>
    <col min="8" max="16384" width="9.125" style="15" customWidth="1"/>
  </cols>
  <sheetData>
    <row r="1" spans="5:10" ht="19.5" customHeight="1">
      <c r="E1" s="185" t="s">
        <v>195</v>
      </c>
      <c r="F1" s="185"/>
      <c r="G1" s="42"/>
      <c r="H1" s="43"/>
      <c r="I1" s="43"/>
      <c r="J1" s="43"/>
    </row>
    <row r="2" spans="5:10" ht="19.5" customHeight="1">
      <c r="E2" s="182" t="s">
        <v>36</v>
      </c>
      <c r="F2" s="182"/>
      <c r="H2" s="44"/>
      <c r="I2" s="44"/>
      <c r="J2" s="44"/>
    </row>
    <row r="3" spans="5:10" ht="19.5" customHeight="1">
      <c r="E3" s="114" t="s">
        <v>0</v>
      </c>
      <c r="F3" s="114"/>
      <c r="H3" s="43"/>
      <c r="I3" s="43"/>
      <c r="J3" s="43"/>
    </row>
    <row r="4" spans="5:9" ht="19.5" customHeight="1">
      <c r="E4" s="114" t="s">
        <v>210</v>
      </c>
      <c r="F4" s="114"/>
      <c r="G4" s="43"/>
      <c r="H4" s="43"/>
      <c r="I4" s="43"/>
    </row>
    <row r="5" spans="1:9" ht="43.5" customHeight="1">
      <c r="A5" s="187" t="s">
        <v>50</v>
      </c>
      <c r="B5" s="187"/>
      <c r="C5" s="187"/>
      <c r="D5" s="187"/>
      <c r="E5" s="187"/>
      <c r="F5" s="187"/>
      <c r="G5" s="43"/>
      <c r="H5" s="43"/>
      <c r="I5" s="43"/>
    </row>
    <row r="6" spans="1:7" ht="25.5" customHeight="1">
      <c r="A6" s="181" t="s">
        <v>49</v>
      </c>
      <c r="B6" s="181"/>
      <c r="C6" s="181"/>
      <c r="D6" s="181"/>
      <c r="E6" s="181"/>
      <c r="F6" s="181"/>
      <c r="G6" s="48"/>
    </row>
    <row r="7" ht="16.5">
      <c r="F7" s="45" t="s">
        <v>39</v>
      </c>
    </row>
    <row r="8" spans="1:6" ht="16.5" customHeight="1">
      <c r="A8" s="156" t="s">
        <v>32</v>
      </c>
      <c r="B8" s="156" t="s">
        <v>51</v>
      </c>
      <c r="C8" s="156" t="s">
        <v>34</v>
      </c>
      <c r="D8" s="156" t="s">
        <v>3</v>
      </c>
      <c r="E8" s="156" t="s">
        <v>4</v>
      </c>
      <c r="F8" s="156"/>
    </row>
    <row r="9" spans="1:6" ht="33">
      <c r="A9" s="156"/>
      <c r="B9" s="156"/>
      <c r="C9" s="156"/>
      <c r="D9" s="156"/>
      <c r="E9" s="34" t="s">
        <v>34</v>
      </c>
      <c r="F9" s="34" t="s">
        <v>35</v>
      </c>
    </row>
    <row r="10" spans="1:6" ht="30" customHeight="1">
      <c r="A10" s="37">
        <v>200000</v>
      </c>
      <c r="B10" s="38" t="s">
        <v>40</v>
      </c>
      <c r="C10" s="39">
        <f>D10+E10</f>
        <v>1087249.01</v>
      </c>
      <c r="D10" s="39">
        <f>D11</f>
        <v>776570.01</v>
      </c>
      <c r="E10" s="39">
        <f>E11</f>
        <v>310679</v>
      </c>
      <c r="F10" s="39">
        <f>F11</f>
        <v>310679</v>
      </c>
    </row>
    <row r="11" spans="1:6" ht="38.25" customHeight="1">
      <c r="A11" s="37">
        <v>208000</v>
      </c>
      <c r="B11" s="38" t="s">
        <v>41</v>
      </c>
      <c r="C11" s="39">
        <f>C12-C13+C14</f>
        <v>1087249.01</v>
      </c>
      <c r="D11" s="39">
        <f>D12-D13+D14</f>
        <v>776570.01</v>
      </c>
      <c r="E11" s="39">
        <f>E12-E13+E14</f>
        <v>310679</v>
      </c>
      <c r="F11" s="39">
        <f>F12-F13+F14</f>
        <v>310679</v>
      </c>
    </row>
    <row r="12" spans="1:6" ht="19.5" customHeight="1">
      <c r="A12" s="37">
        <v>208100</v>
      </c>
      <c r="B12" s="38" t="s">
        <v>42</v>
      </c>
      <c r="C12" s="39">
        <f>D12+E12</f>
        <v>1420757.41</v>
      </c>
      <c r="D12" s="39">
        <v>1420757.41</v>
      </c>
      <c r="E12" s="39">
        <v>0</v>
      </c>
      <c r="F12" s="39">
        <v>0</v>
      </c>
    </row>
    <row r="13" spans="1:6" ht="19.5" customHeight="1">
      <c r="A13" s="37">
        <v>208200</v>
      </c>
      <c r="B13" s="38" t="s">
        <v>43</v>
      </c>
      <c r="C13" s="39">
        <f>D13+E13</f>
        <v>333508.3999999999</v>
      </c>
      <c r="D13" s="39">
        <f>D12-362802.01-724447</f>
        <v>333508.3999999999</v>
      </c>
      <c r="E13" s="39">
        <v>0</v>
      </c>
      <c r="F13" s="39">
        <v>0</v>
      </c>
    </row>
    <row r="14" spans="1:6" ht="51" customHeight="1">
      <c r="A14" s="37">
        <v>208400</v>
      </c>
      <c r="B14" s="38" t="s">
        <v>44</v>
      </c>
      <c r="C14" s="39">
        <f>D14+E14</f>
        <v>0</v>
      </c>
      <c r="D14" s="39">
        <f>-68500+-242179</f>
        <v>-310679</v>
      </c>
      <c r="E14" s="39">
        <f>68500+242179</f>
        <v>310679</v>
      </c>
      <c r="F14" s="39">
        <f>E14</f>
        <v>310679</v>
      </c>
    </row>
    <row r="15" spans="1:6" ht="27.75" customHeight="1">
      <c r="A15" s="183" t="s">
        <v>45</v>
      </c>
      <c r="B15" s="184"/>
      <c r="C15" s="39">
        <f>D15+E15</f>
        <v>1087249.01</v>
      </c>
      <c r="D15" s="39">
        <f>D10</f>
        <v>776570.01</v>
      </c>
      <c r="E15" s="39">
        <f>E10</f>
        <v>310679</v>
      </c>
      <c r="F15" s="39">
        <f>F10</f>
        <v>310679</v>
      </c>
    </row>
    <row r="16" spans="1:6" ht="21" customHeight="1">
      <c r="A16" s="37">
        <v>600000</v>
      </c>
      <c r="B16" s="38" t="s">
        <v>46</v>
      </c>
      <c r="C16" s="39">
        <f>D16+E16</f>
        <v>1087249.0099999998</v>
      </c>
      <c r="D16" s="39">
        <f>D17</f>
        <v>776570.0099999998</v>
      </c>
      <c r="E16" s="39">
        <f>E17</f>
        <v>310679</v>
      </c>
      <c r="F16" s="39">
        <f>F17</f>
        <v>310679</v>
      </c>
    </row>
    <row r="17" spans="1:6" ht="19.5" customHeight="1">
      <c r="A17" s="37">
        <v>602000</v>
      </c>
      <c r="B17" s="38" t="s">
        <v>47</v>
      </c>
      <c r="C17" s="39">
        <f>C18-C19+C20</f>
        <v>1087249.0099999998</v>
      </c>
      <c r="D17" s="39">
        <f>D18-D19+D20</f>
        <v>776570.0099999998</v>
      </c>
      <c r="E17" s="39">
        <f>E18-E19+E20</f>
        <v>310679</v>
      </c>
      <c r="F17" s="39">
        <f>F18-F19+F20</f>
        <v>310679</v>
      </c>
    </row>
    <row r="18" spans="1:6" ht="19.5" customHeight="1">
      <c r="A18" s="37">
        <v>602100</v>
      </c>
      <c r="B18" s="38" t="s">
        <v>42</v>
      </c>
      <c r="C18" s="39">
        <f>D18+E18</f>
        <v>1420757.41</v>
      </c>
      <c r="D18" s="39">
        <v>1420757.41</v>
      </c>
      <c r="E18" s="39">
        <v>0</v>
      </c>
      <c r="F18" s="39">
        <v>0</v>
      </c>
    </row>
    <row r="19" spans="1:6" ht="19.5" customHeight="1">
      <c r="A19" s="37">
        <v>602200</v>
      </c>
      <c r="B19" s="38" t="s">
        <v>43</v>
      </c>
      <c r="C19" s="39">
        <f>D19+E19</f>
        <v>333508.4</v>
      </c>
      <c r="D19" s="39">
        <v>333508.4</v>
      </c>
      <c r="E19" s="39">
        <v>0</v>
      </c>
      <c r="F19" s="39">
        <v>0</v>
      </c>
    </row>
    <row r="20" spans="1:6" ht="49.5" customHeight="1">
      <c r="A20" s="37">
        <v>602400</v>
      </c>
      <c r="B20" s="38" t="s">
        <v>44</v>
      </c>
      <c r="C20" s="39">
        <f>D20+E20</f>
        <v>0</v>
      </c>
      <c r="D20" s="39">
        <v>-310679</v>
      </c>
      <c r="E20" s="39">
        <v>310679</v>
      </c>
      <c r="F20" s="39">
        <v>310679</v>
      </c>
    </row>
    <row r="21" spans="1:6" ht="28.5" customHeight="1">
      <c r="A21" s="183" t="s">
        <v>48</v>
      </c>
      <c r="B21" s="184"/>
      <c r="C21" s="39">
        <f>D21+E21</f>
        <v>1087249.0099999998</v>
      </c>
      <c r="D21" s="39">
        <f>D16</f>
        <v>776570.0099999998</v>
      </c>
      <c r="E21" s="39">
        <f>E16</f>
        <v>310679</v>
      </c>
      <c r="F21" s="39">
        <f>F16</f>
        <v>310679</v>
      </c>
    </row>
    <row r="24" spans="1:8" ht="18.75" customHeight="1">
      <c r="A24" s="47"/>
      <c r="B24" s="40"/>
      <c r="C24" s="40"/>
      <c r="D24" s="41"/>
      <c r="E24" s="40"/>
      <c r="F24" s="40"/>
      <c r="G24" s="40"/>
      <c r="H24" s="47"/>
    </row>
    <row r="25" spans="2:7" ht="18.75" customHeight="1">
      <c r="B25" s="186"/>
      <c r="C25" s="186"/>
      <c r="D25" s="186"/>
      <c r="E25" s="186"/>
      <c r="F25" s="186"/>
      <c r="G25" s="186"/>
    </row>
  </sheetData>
  <sheetProtection/>
  <mergeCells count="12">
    <mergeCell ref="B25:G25"/>
    <mergeCell ref="A5:F5"/>
    <mergeCell ref="A8:A9"/>
    <mergeCell ref="B8:B9"/>
    <mergeCell ref="D8:D9"/>
    <mergeCell ref="E8:F8"/>
    <mergeCell ref="C8:C9"/>
    <mergeCell ref="A6:F6"/>
    <mergeCell ref="E2:F2"/>
    <mergeCell ref="A15:B15"/>
    <mergeCell ref="A21:B21"/>
    <mergeCell ref="E1:F1"/>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16"/>
  <sheetViews>
    <sheetView zoomScale="46" zoomScaleNormal="46" zoomScalePageLayoutView="0" workbookViewId="0" topLeftCell="A1">
      <selection activeCell="X9" sqref="X9"/>
    </sheetView>
  </sheetViews>
  <sheetFormatPr defaultColWidth="9.00390625" defaultRowHeight="12.75"/>
  <cols>
    <col min="1" max="1" width="17.25390625" style="15" customWidth="1"/>
    <col min="2" max="2" width="19.125" style="15" customWidth="1"/>
    <col min="3" max="3" width="18.375" style="15" customWidth="1"/>
    <col min="4" max="4" width="91.00390625" style="15" customWidth="1"/>
    <col min="5" max="5" width="25.00390625" style="15" customWidth="1"/>
    <col min="6" max="6" width="17.625" style="15" customWidth="1"/>
    <col min="7" max="7" width="16.00390625" style="15" customWidth="1"/>
    <col min="8" max="8" width="18.375" style="15" customWidth="1"/>
    <col min="9" max="9" width="17.125" style="15" customWidth="1"/>
    <col min="10" max="16384" width="9.125" style="15" customWidth="1"/>
  </cols>
  <sheetData>
    <row r="1" spans="6:9" ht="25.5" customHeight="1">
      <c r="F1" s="42"/>
      <c r="G1" s="190" t="s">
        <v>206</v>
      </c>
      <c r="H1" s="190"/>
      <c r="I1" s="190"/>
    </row>
    <row r="2" spans="7:9" ht="25.5" customHeight="1">
      <c r="G2" s="189" t="s">
        <v>36</v>
      </c>
      <c r="H2" s="189"/>
      <c r="I2" s="189"/>
    </row>
    <row r="3" spans="7:9" ht="25.5" customHeight="1">
      <c r="G3" s="152" t="s">
        <v>0</v>
      </c>
      <c r="H3" s="152"/>
      <c r="I3" s="152"/>
    </row>
    <row r="4" spans="6:9" ht="25.5" customHeight="1">
      <c r="F4" s="43"/>
      <c r="G4" s="161" t="s">
        <v>210</v>
      </c>
      <c r="H4" s="161"/>
      <c r="I4" s="161"/>
    </row>
    <row r="5" ht="32.25" customHeight="1"/>
    <row r="6" spans="1:9" s="94" customFormat="1" ht="40.5" customHeight="1">
      <c r="A6" s="188" t="s">
        <v>153</v>
      </c>
      <c r="B6" s="188"/>
      <c r="C6" s="188"/>
      <c r="D6" s="188"/>
      <c r="E6" s="188"/>
      <c r="F6" s="188"/>
      <c r="G6" s="188"/>
      <c r="H6" s="188"/>
      <c r="I6" s="188"/>
    </row>
    <row r="7" spans="1:9" s="94" customFormat="1" ht="35.25" customHeight="1">
      <c r="A7" s="168" t="s">
        <v>154</v>
      </c>
      <c r="B7" s="168"/>
      <c r="C7" s="168"/>
      <c r="D7" s="168"/>
      <c r="E7" s="168"/>
      <c r="F7" s="168"/>
      <c r="G7" s="168"/>
      <c r="H7" s="168"/>
      <c r="I7" s="168"/>
    </row>
    <row r="8" spans="1:9" s="94" customFormat="1" ht="24.75" customHeight="1">
      <c r="A8" s="95"/>
      <c r="B8" s="96"/>
      <c r="C8" s="96"/>
      <c r="D8" s="96"/>
      <c r="E8" s="97"/>
      <c r="F8" s="97"/>
      <c r="G8" s="98"/>
      <c r="H8" s="97"/>
      <c r="I8" s="99" t="s">
        <v>39</v>
      </c>
    </row>
    <row r="9" spans="1:9" s="94" customFormat="1" ht="114.75" customHeight="1">
      <c r="A9" s="86" t="s">
        <v>132</v>
      </c>
      <c r="B9" s="86" t="s">
        <v>130</v>
      </c>
      <c r="C9" s="86" t="s">
        <v>131</v>
      </c>
      <c r="D9" s="86" t="s">
        <v>133</v>
      </c>
      <c r="E9" s="100" t="s">
        <v>147</v>
      </c>
      <c r="F9" s="100" t="s">
        <v>148</v>
      </c>
      <c r="G9" s="100" t="s">
        <v>149</v>
      </c>
      <c r="H9" s="100" t="s">
        <v>150</v>
      </c>
      <c r="I9" s="100" t="s">
        <v>151</v>
      </c>
    </row>
    <row r="10" spans="1:9" ht="24.75" customHeight="1">
      <c r="A10" s="87"/>
      <c r="B10" s="61" t="s">
        <v>58</v>
      </c>
      <c r="C10" s="88"/>
      <c r="D10" s="151" t="s">
        <v>59</v>
      </c>
      <c r="E10" s="87"/>
      <c r="F10" s="87"/>
      <c r="G10" s="87"/>
      <c r="H10" s="87"/>
      <c r="I10" s="141">
        <f>I11</f>
        <v>88790</v>
      </c>
    </row>
    <row r="11" spans="1:9" ht="24.75" customHeight="1">
      <c r="A11" s="87"/>
      <c r="B11" s="79" t="s">
        <v>62</v>
      </c>
      <c r="C11" s="88" t="s">
        <v>137</v>
      </c>
      <c r="D11" s="66" t="s">
        <v>63</v>
      </c>
      <c r="E11" s="37" t="s">
        <v>155</v>
      </c>
      <c r="F11" s="87"/>
      <c r="G11" s="87"/>
      <c r="H11" s="87"/>
      <c r="I11" s="141">
        <v>88790</v>
      </c>
    </row>
    <row r="12" spans="1:9" ht="24.75" customHeight="1">
      <c r="A12" s="87"/>
      <c r="B12" s="79" t="s">
        <v>125</v>
      </c>
      <c r="C12" s="88"/>
      <c r="D12" s="38" t="s">
        <v>126</v>
      </c>
      <c r="E12" s="37"/>
      <c r="F12" s="87"/>
      <c r="G12" s="87"/>
      <c r="H12" s="87"/>
      <c r="I12" s="141">
        <f>I13</f>
        <v>153389</v>
      </c>
    </row>
    <row r="13" spans="1:9" ht="45" customHeight="1">
      <c r="A13" s="87"/>
      <c r="B13" s="79" t="s">
        <v>127</v>
      </c>
      <c r="C13" s="88" t="s">
        <v>141</v>
      </c>
      <c r="D13" s="66" t="s">
        <v>128</v>
      </c>
      <c r="E13" s="37" t="s">
        <v>155</v>
      </c>
      <c r="F13" s="87"/>
      <c r="G13" s="87"/>
      <c r="H13" s="87"/>
      <c r="I13" s="141">
        <v>153389</v>
      </c>
    </row>
    <row r="14" spans="1:9" ht="35.25" customHeight="1">
      <c r="A14" s="87"/>
      <c r="B14" s="79" t="s">
        <v>90</v>
      </c>
      <c r="C14" s="88"/>
      <c r="D14" s="150" t="s">
        <v>91</v>
      </c>
      <c r="E14" s="37"/>
      <c r="F14" s="87"/>
      <c r="G14" s="87"/>
      <c r="H14" s="87"/>
      <c r="I14" s="141">
        <f>I15</f>
        <v>68500</v>
      </c>
    </row>
    <row r="15" spans="1:9" ht="182.25" customHeight="1">
      <c r="A15" s="87"/>
      <c r="B15" s="79" t="s">
        <v>96</v>
      </c>
      <c r="C15" s="88" t="s">
        <v>144</v>
      </c>
      <c r="D15" s="150" t="s">
        <v>97</v>
      </c>
      <c r="E15" s="37" t="s">
        <v>155</v>
      </c>
      <c r="F15" s="87"/>
      <c r="G15" s="87"/>
      <c r="H15" s="87"/>
      <c r="I15" s="141">
        <v>68500</v>
      </c>
    </row>
    <row r="16" spans="1:9" ht="40.5" customHeight="1">
      <c r="A16" s="87"/>
      <c r="B16" s="153"/>
      <c r="C16" s="87"/>
      <c r="D16" s="151" t="s">
        <v>159</v>
      </c>
      <c r="E16" s="87"/>
      <c r="F16" s="87"/>
      <c r="G16" s="87"/>
      <c r="H16" s="87"/>
      <c r="I16" s="141">
        <f>I10+I12+I14</f>
        <v>310679</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Юрий Луценко</cp:lastModifiedBy>
  <cp:lastPrinted>2015-04-17T07:36:45Z</cp:lastPrinted>
  <dcterms:created xsi:type="dcterms:W3CDTF">2014-12-27T12:45:40Z</dcterms:created>
  <dcterms:modified xsi:type="dcterms:W3CDTF">2015-07-31T12:51:33Z</dcterms:modified>
  <cp:category/>
  <cp:version/>
  <cp:contentType/>
  <cp:contentStatus/>
</cp:coreProperties>
</file>