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85" activeTab="4"/>
  </bookViews>
  <sheets>
    <sheet name="Прогноз зах.ст." sheetId="1" r:id="rId1"/>
    <sheet name="Прогноз заг." sheetId="2" r:id="rId2"/>
    <sheet name="2015-2017" sheetId="3" r:id="rId3"/>
    <sheet name="захищені" sheetId="4" r:id="rId4"/>
    <sheet name="к проекту" sheetId="5" r:id="rId5"/>
  </sheets>
  <definedNames>
    <definedName name="_xlnm.Print_Titles" localSheetId="2">'2015-2017'!$7:$9</definedName>
    <definedName name="_xlnm.Print_Titles" localSheetId="4">'к проекту'!$5:$7</definedName>
    <definedName name="_xlnm.Print_Area" localSheetId="2">'2015-2017'!$A$4:$F$30</definedName>
    <definedName name="_xlnm.Print_Area" localSheetId="3">'захищені'!$A$1:$I$31</definedName>
    <definedName name="_xlnm.Print_Area" localSheetId="4">'к проекту'!$A$1:$G$127</definedName>
    <definedName name="_xlnm.Print_Area" localSheetId="0">'Прогноз зах.ст.'!$A$1:$I$30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  <comment ref="F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sharedStrings.xml><?xml version="1.0" encoding="utf-8"?>
<sst xmlns="http://schemas.openxmlformats.org/spreadsheetml/2006/main" count="225" uniqueCount="104">
  <si>
    <t>Статті видатків</t>
  </si>
  <si>
    <t>Соцкультсфера</t>
  </si>
  <si>
    <t>культура та мистецтво</t>
  </si>
  <si>
    <t>фізкультура і спорт</t>
  </si>
  <si>
    <t>Соціальний захист</t>
  </si>
  <si>
    <t>допомога сім"ям з дітьми</t>
  </si>
  <si>
    <t>Молодіжні програми</t>
  </si>
  <si>
    <t>інші витрати на соцзахист</t>
  </si>
  <si>
    <t>благоустрій</t>
  </si>
  <si>
    <t>капремонт житлового фонду</t>
  </si>
  <si>
    <t>самоврядування</t>
  </si>
  <si>
    <t>Інші видатки</t>
  </si>
  <si>
    <t>Всього видатків</t>
  </si>
  <si>
    <t>Житлово - комунальне господарство</t>
  </si>
  <si>
    <t>Органи місцевого самоврядування</t>
  </si>
  <si>
    <t>в т.ч.</t>
  </si>
  <si>
    <t>правоохоронна діяльність</t>
  </si>
  <si>
    <t>засоби масової інформації</t>
  </si>
  <si>
    <t>інші видатки</t>
  </si>
  <si>
    <t>Землеустрій</t>
  </si>
  <si>
    <t>Резервний фонд</t>
  </si>
  <si>
    <t>Кошти,що передаються до державного бюджету з бюджету обласних і районних бюджетів, міських бюджетів</t>
  </si>
  <si>
    <t>тис.грн.</t>
  </si>
  <si>
    <t>Органи управління</t>
  </si>
  <si>
    <t>Фізкультура і спорт</t>
  </si>
  <si>
    <t>Найменування</t>
  </si>
  <si>
    <t>видатків</t>
  </si>
  <si>
    <t>будівництво,транспорт</t>
  </si>
  <si>
    <t>Кошти,що передаються із загального фонду бюджету до бюджету розвитку (спеціального фонду)</t>
  </si>
  <si>
    <t>Видатки на покриття інших заборгованостей, що виникли у попередні роки</t>
  </si>
  <si>
    <t>Дотація  районним бюджетам</t>
  </si>
  <si>
    <t>Підтримка малого і середнього підприємництва</t>
  </si>
  <si>
    <t>попередження та ліквідація надзвичайних ситуацій</t>
  </si>
  <si>
    <t xml:space="preserve">Заробітна плата                          </t>
  </si>
  <si>
    <t xml:space="preserve">Нарахування на зарплату           </t>
  </si>
  <si>
    <t xml:space="preserve">Медикаменти                          </t>
  </si>
  <si>
    <t xml:space="preserve">Харчування                               </t>
  </si>
  <si>
    <t xml:space="preserve">Енергоносії                                </t>
  </si>
  <si>
    <t>в тому числі:</t>
  </si>
  <si>
    <t>Доходи</t>
  </si>
  <si>
    <t>ВСЬОГО ЗАХИЩЕНІ СТАТТІ</t>
  </si>
  <si>
    <t>ПИТОМА ВАГА ЗАХИЩЕНИХ СТАТЕЙ</t>
  </si>
  <si>
    <t>проект</t>
  </si>
  <si>
    <t xml:space="preserve">план уточнений </t>
  </si>
  <si>
    <t>Територіальний центр</t>
  </si>
  <si>
    <t>Показники районного бюджету</t>
  </si>
  <si>
    <t>грн.</t>
  </si>
  <si>
    <t>Фізкультура - ДЮСШ № 9</t>
  </si>
  <si>
    <t>Притулок</t>
  </si>
  <si>
    <t>ДЮСШ № 9</t>
  </si>
  <si>
    <t>Виконком райради</t>
  </si>
  <si>
    <t xml:space="preserve">Інші видатки на соціальний захист населення  </t>
  </si>
  <si>
    <t>(без урахування міжбюджетних трансфертів)</t>
  </si>
  <si>
    <t>Інші поточні трансферти населенню</t>
  </si>
  <si>
    <t>у тому числі:</t>
  </si>
  <si>
    <t>УСЬОГО</t>
  </si>
  <si>
    <t>Усього видатків</t>
  </si>
  <si>
    <t>у тому числі</t>
  </si>
  <si>
    <t>УСЬОГО ЗАХИЩЕНІ СТАТТІ</t>
  </si>
  <si>
    <t>ПРОГНОЗНІ ПОКАЗНИКИ</t>
  </si>
  <si>
    <t xml:space="preserve"> районного бюджету за основними функціями видатків загального фонду</t>
  </si>
  <si>
    <t>за основними функціями видатків загального фонду</t>
  </si>
  <si>
    <t>ПОКАЗНИКИ РАЙОННОГО БЮДЖЕТУ</t>
  </si>
  <si>
    <t>по захищених статтях видатків загального фонду</t>
  </si>
  <si>
    <t>ПОКАЗНИКИ ЗАХИЩЕНИХ СТАТЕЙ</t>
  </si>
  <si>
    <t>РАЗОМ</t>
  </si>
  <si>
    <t>%</t>
  </si>
  <si>
    <t>районного бюджету по бюджетним установам  в загальному об"ємі видатків загального фонду</t>
  </si>
  <si>
    <t>(звіт, очікуване виконання,  проект)</t>
  </si>
  <si>
    <t>звіт</t>
  </si>
  <si>
    <t>Начальник фінансового відділу                                                                                  Я.О. Зубко</t>
  </si>
  <si>
    <t>Начальник фінансового відділу                                                                       Я.О. Зубко</t>
  </si>
  <si>
    <t>Начальник фінансового відділу                                                                          Я.О.Зубко</t>
  </si>
  <si>
    <t>Начальник фінансового відділу                                                                                                                            Я.О. Зубко</t>
  </si>
  <si>
    <t xml:space="preserve">Начальник фінансового відділу                                                                                                           Я.О.Зубко </t>
  </si>
  <si>
    <t>УСЬОГО ВИДАТКіВ</t>
  </si>
  <si>
    <t>Харчування                                     2230</t>
  </si>
  <si>
    <t>Заробітна плата                              2110</t>
  </si>
  <si>
    <t>Нарахування на зарплату               2120</t>
  </si>
  <si>
    <t>Енергоносії                                      2270</t>
  </si>
  <si>
    <t>Поточні трансферти населенню   2730</t>
  </si>
  <si>
    <t>Медикаменти                                 2220</t>
  </si>
  <si>
    <t>Енергоносії                                     2270</t>
  </si>
  <si>
    <t>Заробітна плата                             2110</t>
  </si>
  <si>
    <t>Нарахування на зарплату            2120</t>
  </si>
  <si>
    <t>очікуване виконання</t>
  </si>
  <si>
    <t>Медикаменти                                  2220</t>
  </si>
  <si>
    <t xml:space="preserve"> КФК 090412, 90802, 91205, 90501,Територіальний центр</t>
  </si>
  <si>
    <t xml:space="preserve"> КФК 090412, 090802, 91205, 250404,90501, Територіальний центр</t>
  </si>
  <si>
    <t>Заходи з культури</t>
  </si>
  <si>
    <t>110103, 130107</t>
  </si>
  <si>
    <t>Харчування                                                    2230</t>
  </si>
  <si>
    <t>Медикаменти                                                2220</t>
  </si>
  <si>
    <t>Нарахування на зарплату                            2120</t>
  </si>
  <si>
    <t>Поточні трансферти населенню                 2730</t>
  </si>
  <si>
    <t>Заробітна плата                                            2110</t>
  </si>
  <si>
    <t>Енергоносії                                                    2270</t>
  </si>
  <si>
    <r>
      <t>ПРОГНОЗНІ ПОКАЗНИКИ</t>
    </r>
    <r>
      <rPr>
        <sz val="13"/>
        <rFont val="Bookman Old Styl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районного бюджету по захищенних статтях видатків загального фонду 2017 - 2019 роки</t>
    </r>
  </si>
  <si>
    <t>2015                                      (звіт)</t>
  </si>
  <si>
    <t>2017 (проект)</t>
  </si>
  <si>
    <t>2016 до 2017</t>
  </si>
  <si>
    <t>2015 до 2017</t>
  </si>
  <si>
    <t>2016                                       (очікуване виконання)</t>
  </si>
  <si>
    <t>Відхилення 2017 від 2016</t>
  </si>
</sst>
</file>

<file path=xl/styles.xml><?xml version="1.0" encoding="utf-8"?>
<styleSheet xmlns="http://schemas.openxmlformats.org/spreadsheetml/2006/main">
  <numFmts count="5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0000"/>
    <numFmt numFmtId="197" formatCode="0.00000000000"/>
    <numFmt numFmtId="198" formatCode="0.0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%"/>
    <numFmt numFmtId="208" formatCode="yyyy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4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Bookman Old Style"/>
      <family val="1"/>
    </font>
    <font>
      <sz val="8"/>
      <name val="Arial"/>
      <family val="2"/>
    </font>
    <font>
      <sz val="13"/>
      <name val="Bookman Old Style"/>
      <family val="1"/>
    </font>
    <font>
      <b/>
      <sz val="13"/>
      <name val="Bookman Old Style"/>
      <family val="1"/>
    </font>
    <font>
      <i/>
      <sz val="13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206" fontId="5" fillId="33" borderId="10" xfId="0" applyNumberFormat="1" applyFont="1" applyFill="1" applyBorder="1" applyAlignment="1">
      <alignment horizontal="center"/>
    </xf>
    <xf numFmtId="206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206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206" fontId="5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06" fontId="5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20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20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206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06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61.57421875" style="5" customWidth="1"/>
    <col min="2" max="2" width="0.71875" style="5" hidden="1" customWidth="1"/>
    <col min="3" max="3" width="14.00390625" style="5" customWidth="1"/>
    <col min="4" max="4" width="13.140625" style="5" customWidth="1"/>
    <col min="5" max="5" width="12.8515625" style="5" customWidth="1"/>
    <col min="6" max="6" width="10.7109375" style="5" hidden="1" customWidth="1"/>
    <col min="7" max="7" width="11.421875" style="5" customWidth="1"/>
    <col min="8" max="8" width="13.57421875" style="5" customWidth="1"/>
    <col min="9" max="9" width="12.8515625" style="5" customWidth="1"/>
    <col min="10" max="16" width="10.7109375" style="5" customWidth="1"/>
    <col min="17" max="18" width="8.7109375" style="5" customWidth="1"/>
    <col min="19" max="16384" width="9.140625" style="5" customWidth="1"/>
  </cols>
  <sheetData>
    <row r="1" ht="20.25" customHeight="1">
      <c r="B1" s="5" t="s">
        <v>45</v>
      </c>
    </row>
    <row r="2" spans="1:9" ht="20.25" customHeight="1">
      <c r="A2" s="48" t="s">
        <v>97</v>
      </c>
      <c r="B2" s="49"/>
      <c r="C2" s="49"/>
      <c r="D2" s="49"/>
      <c r="E2" s="49"/>
      <c r="F2" s="49"/>
      <c r="G2" s="49"/>
      <c r="H2" s="49"/>
      <c r="I2" s="49"/>
    </row>
    <row r="3" spans="1:9" ht="20.2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21.7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ht="16.5">
      <c r="A5" s="6"/>
      <c r="B5" s="6"/>
      <c r="C5" s="6"/>
      <c r="D5" s="6"/>
      <c r="E5" s="6"/>
      <c r="F5" s="6"/>
      <c r="G5" s="6"/>
      <c r="H5" s="6"/>
      <c r="I5" s="6"/>
    </row>
    <row r="6" ht="16.5">
      <c r="I6" s="5" t="s">
        <v>22</v>
      </c>
    </row>
    <row r="7" spans="1:12" ht="52.5" customHeight="1">
      <c r="A7" s="7" t="s">
        <v>25</v>
      </c>
      <c r="B7" s="46" t="s">
        <v>55</v>
      </c>
      <c r="C7" s="47"/>
      <c r="D7" s="47"/>
      <c r="E7" s="47"/>
      <c r="F7" s="47" t="s">
        <v>87</v>
      </c>
      <c r="G7" s="47"/>
      <c r="H7" s="47"/>
      <c r="I7" s="47"/>
      <c r="J7" s="45"/>
      <c r="K7" s="45"/>
      <c r="L7" s="45"/>
    </row>
    <row r="8" spans="1:12" ht="16.5" customHeight="1">
      <c r="A8" s="9" t="s">
        <v>26</v>
      </c>
      <c r="B8" s="10">
        <v>2005</v>
      </c>
      <c r="C8" s="11">
        <v>2017</v>
      </c>
      <c r="D8" s="11">
        <v>2018</v>
      </c>
      <c r="E8" s="11">
        <v>2019</v>
      </c>
      <c r="F8" s="11">
        <v>2005</v>
      </c>
      <c r="G8" s="11">
        <v>2017</v>
      </c>
      <c r="H8" s="11">
        <v>2018</v>
      </c>
      <c r="I8" s="11">
        <v>2019</v>
      </c>
      <c r="J8" s="12"/>
      <c r="K8" s="12"/>
      <c r="L8" s="13"/>
    </row>
    <row r="9" spans="1:12" ht="16.5" customHeight="1">
      <c r="A9" s="14" t="s">
        <v>91</v>
      </c>
      <c r="B9" s="15" t="e">
        <f>F9+#REF!+#REF!+B34+F20+B20</f>
        <v>#REF!</v>
      </c>
      <c r="C9" s="15">
        <f aca="true" t="shared" si="0" ref="C9:E14">G9+J9+J20+C34+G20+C20</f>
        <v>149.3</v>
      </c>
      <c r="D9" s="15">
        <f t="shared" si="0"/>
        <v>157.5115</v>
      </c>
      <c r="E9" s="15">
        <f t="shared" si="0"/>
        <v>165.702098</v>
      </c>
      <c r="F9" s="16"/>
      <c r="G9" s="16">
        <v>149.3</v>
      </c>
      <c r="H9" s="16">
        <f aca="true" t="shared" si="1" ref="H9:H14">G9*1.055</f>
        <v>157.5115</v>
      </c>
      <c r="I9" s="16">
        <f aca="true" t="shared" si="2" ref="I9:I14">H9*1.052</f>
        <v>165.702098</v>
      </c>
      <c r="J9" s="13"/>
      <c r="K9" s="13"/>
      <c r="L9" s="17"/>
    </row>
    <row r="10" spans="1:12" ht="16.5" customHeight="1">
      <c r="A10" s="18" t="s">
        <v>92</v>
      </c>
      <c r="B10" s="15" t="e">
        <f>F10+#REF!+#REF!+B35+F21+B21</f>
        <v>#REF!</v>
      </c>
      <c r="C10" s="15">
        <f t="shared" si="0"/>
        <v>11.399999999999999</v>
      </c>
      <c r="D10" s="15">
        <f t="shared" si="0"/>
        <v>12.026999999999997</v>
      </c>
      <c r="E10" s="15">
        <f t="shared" si="0"/>
        <v>12.652403999999997</v>
      </c>
      <c r="F10" s="16"/>
      <c r="G10" s="16">
        <v>7.3</v>
      </c>
      <c r="H10" s="16">
        <f t="shared" si="1"/>
        <v>7.701499999999999</v>
      </c>
      <c r="I10" s="16">
        <f t="shared" si="2"/>
        <v>8.101977999999999</v>
      </c>
      <c r="J10" s="13"/>
      <c r="K10" s="13"/>
      <c r="L10" s="17"/>
    </row>
    <row r="11" spans="1:12" ht="16.5" customHeight="1">
      <c r="A11" s="18" t="s">
        <v>95</v>
      </c>
      <c r="B11" s="15" t="e">
        <f>F11+#REF!+#REF!+B36+F22+B22</f>
        <v>#REF!</v>
      </c>
      <c r="C11" s="15">
        <f t="shared" si="0"/>
        <v>20356</v>
      </c>
      <c r="D11" s="15">
        <f>H11+K11+K22+D36+H22+D22</f>
        <v>21475.579999999998</v>
      </c>
      <c r="E11" s="15">
        <f t="shared" si="0"/>
        <v>22592.31016</v>
      </c>
      <c r="F11" s="16"/>
      <c r="G11" s="16">
        <v>5273.1</v>
      </c>
      <c r="H11" s="16">
        <f t="shared" si="1"/>
        <v>5563.1205</v>
      </c>
      <c r="I11" s="16">
        <f t="shared" si="2"/>
        <v>5852.402766</v>
      </c>
      <c r="J11" s="13"/>
      <c r="K11" s="13"/>
      <c r="L11" s="17"/>
    </row>
    <row r="12" spans="1:12" ht="16.5" customHeight="1">
      <c r="A12" s="18" t="s">
        <v>93</v>
      </c>
      <c r="B12" s="15" t="e">
        <f>F12+#REF!+#REF!+B37+F23+B23</f>
        <v>#REF!</v>
      </c>
      <c r="C12" s="15">
        <f t="shared" si="0"/>
        <v>4512.8</v>
      </c>
      <c r="D12" s="15">
        <f t="shared" si="0"/>
        <v>4761.004</v>
      </c>
      <c r="E12" s="15">
        <f t="shared" si="0"/>
        <v>5008.5762079999995</v>
      </c>
      <c r="F12" s="16"/>
      <c r="G12" s="16">
        <v>1194.6</v>
      </c>
      <c r="H12" s="16">
        <f t="shared" si="1"/>
        <v>1260.3029999999999</v>
      </c>
      <c r="I12" s="16">
        <f t="shared" si="2"/>
        <v>1325.8387559999999</v>
      </c>
      <c r="J12" s="13"/>
      <c r="K12" s="13"/>
      <c r="L12" s="17"/>
    </row>
    <row r="13" spans="1:12" ht="16.5" customHeight="1">
      <c r="A13" s="18" t="s">
        <v>96</v>
      </c>
      <c r="B13" s="15" t="e">
        <f>F13+#REF!+#REF!+B38+F24+B24</f>
        <v>#REF!</v>
      </c>
      <c r="C13" s="15">
        <f t="shared" si="0"/>
        <v>1397</v>
      </c>
      <c r="D13" s="15">
        <f>H13+K13+K24+D38+H24+D24</f>
        <v>1473.835</v>
      </c>
      <c r="E13" s="15">
        <f t="shared" si="0"/>
        <v>1550.47442</v>
      </c>
      <c r="F13" s="16"/>
      <c r="G13" s="16">
        <v>361.5</v>
      </c>
      <c r="H13" s="16">
        <f t="shared" si="1"/>
        <v>381.3825</v>
      </c>
      <c r="I13" s="16">
        <f t="shared" si="2"/>
        <v>401.21439000000004</v>
      </c>
      <c r="J13" s="13"/>
      <c r="K13" s="13"/>
      <c r="L13" s="17"/>
    </row>
    <row r="14" spans="1:12" ht="16.5" customHeight="1">
      <c r="A14" s="18" t="s">
        <v>94</v>
      </c>
      <c r="B14" s="15" t="e">
        <f>F14+#REF!+#REF!+B39+F25+B25</f>
        <v>#REF!</v>
      </c>
      <c r="C14" s="15">
        <f t="shared" si="0"/>
        <v>728.7</v>
      </c>
      <c r="D14" s="15">
        <f t="shared" si="0"/>
        <v>768.7785</v>
      </c>
      <c r="E14" s="15">
        <f t="shared" si="0"/>
        <v>808.7549820000002</v>
      </c>
      <c r="F14" s="19"/>
      <c r="G14" s="16">
        <v>722.2</v>
      </c>
      <c r="H14" s="16">
        <f t="shared" si="1"/>
        <v>761.921</v>
      </c>
      <c r="I14" s="16">
        <f t="shared" si="2"/>
        <v>801.5408920000001</v>
      </c>
      <c r="J14" s="17"/>
      <c r="K14" s="17"/>
      <c r="L14" s="17"/>
    </row>
    <row r="15" spans="1:9" ht="16.5" customHeight="1">
      <c r="A15" s="18" t="s">
        <v>65</v>
      </c>
      <c r="B15" s="18"/>
      <c r="C15" s="19">
        <f aca="true" t="shared" si="3" ref="C15:I15">SUM(C9:C14)</f>
        <v>27155.2</v>
      </c>
      <c r="D15" s="19">
        <f>SUM(D9:D14)</f>
        <v>28648.735999999997</v>
      </c>
      <c r="E15" s="19">
        <f t="shared" si="3"/>
        <v>30138.470271999995</v>
      </c>
      <c r="F15" s="19">
        <f t="shared" si="3"/>
        <v>0</v>
      </c>
      <c r="G15" s="19">
        <f t="shared" si="3"/>
        <v>7708.000000000001</v>
      </c>
      <c r="H15" s="16">
        <f>SUM(H9:H14)</f>
        <v>8131.94</v>
      </c>
      <c r="I15" s="16">
        <f t="shared" si="3"/>
        <v>8554.80088</v>
      </c>
    </row>
    <row r="16" spans="13:24" ht="16.5" customHeight="1">
      <c r="M16" s="12"/>
      <c r="N16" s="12"/>
      <c r="O16" s="12"/>
      <c r="P16" s="20"/>
      <c r="Q16" s="20"/>
      <c r="R16" s="20"/>
      <c r="S16" s="20"/>
      <c r="T16" s="20"/>
      <c r="U16" s="20"/>
      <c r="V16" s="20"/>
      <c r="W16" s="20"/>
      <c r="X16" s="20"/>
    </row>
    <row r="17" spans="6:11" ht="16.5" customHeight="1">
      <c r="F17" s="20"/>
      <c r="G17" s="20"/>
      <c r="H17" s="20"/>
      <c r="I17" s="20"/>
      <c r="J17" s="20"/>
      <c r="K17" s="20"/>
    </row>
    <row r="18" spans="1:11" ht="16.5" customHeight="1">
      <c r="A18" s="7" t="s">
        <v>25</v>
      </c>
      <c r="B18" s="46" t="s">
        <v>47</v>
      </c>
      <c r="C18" s="47"/>
      <c r="D18" s="47"/>
      <c r="E18" s="47"/>
      <c r="F18" s="47" t="s">
        <v>23</v>
      </c>
      <c r="G18" s="47"/>
      <c r="H18" s="47"/>
      <c r="I18" s="47"/>
      <c r="J18" s="45"/>
      <c r="K18" s="45"/>
    </row>
    <row r="19" spans="1:11" ht="16.5" customHeight="1">
      <c r="A19" s="9" t="s">
        <v>26</v>
      </c>
      <c r="B19" s="10">
        <v>2005</v>
      </c>
      <c r="C19" s="11">
        <v>2017</v>
      </c>
      <c r="D19" s="11">
        <v>2018</v>
      </c>
      <c r="E19" s="11">
        <v>2019</v>
      </c>
      <c r="F19" s="11">
        <v>2005</v>
      </c>
      <c r="G19" s="11">
        <v>2017</v>
      </c>
      <c r="H19" s="11">
        <v>2018</v>
      </c>
      <c r="I19" s="11">
        <v>2019</v>
      </c>
      <c r="J19" s="12"/>
      <c r="K19" s="12"/>
    </row>
    <row r="20" spans="1:11" ht="16.5" customHeight="1">
      <c r="A20" s="14" t="s">
        <v>91</v>
      </c>
      <c r="B20" s="16"/>
      <c r="C20" s="16"/>
      <c r="D20" s="16">
        <f aca="true" t="shared" si="4" ref="D20:D25">C20*1.055</f>
        <v>0</v>
      </c>
      <c r="E20" s="16">
        <f aca="true" t="shared" si="5" ref="E20:E25">D20*1.052</f>
        <v>0</v>
      </c>
      <c r="F20" s="16"/>
      <c r="G20" s="16"/>
      <c r="H20" s="19">
        <f aca="true" t="shared" si="6" ref="H20:H25">G20*1.055</f>
        <v>0</v>
      </c>
      <c r="I20" s="19">
        <f aca="true" t="shared" si="7" ref="I20:I25">H20*1.052</f>
        <v>0</v>
      </c>
      <c r="J20" s="13"/>
      <c r="K20" s="13"/>
    </row>
    <row r="21" spans="1:11" ht="16.5" customHeight="1">
      <c r="A21" s="18" t="s">
        <v>92</v>
      </c>
      <c r="B21" s="16"/>
      <c r="C21" s="16">
        <v>4.1</v>
      </c>
      <c r="D21" s="16">
        <f t="shared" si="4"/>
        <v>4.325499999999999</v>
      </c>
      <c r="E21" s="16">
        <f t="shared" si="5"/>
        <v>4.550425999999999</v>
      </c>
      <c r="F21" s="16"/>
      <c r="G21" s="16"/>
      <c r="H21" s="19">
        <f t="shared" si="6"/>
        <v>0</v>
      </c>
      <c r="I21" s="19">
        <f t="shared" si="7"/>
        <v>0</v>
      </c>
      <c r="J21" s="13"/>
      <c r="K21" s="13"/>
    </row>
    <row r="22" spans="1:11" ht="16.5" customHeight="1">
      <c r="A22" s="18" t="s">
        <v>95</v>
      </c>
      <c r="B22" s="16"/>
      <c r="C22" s="16">
        <v>2120.8</v>
      </c>
      <c r="D22" s="16">
        <f t="shared" si="4"/>
        <v>2237.444</v>
      </c>
      <c r="E22" s="16">
        <f t="shared" si="5"/>
        <v>2353.791088</v>
      </c>
      <c r="F22" s="16"/>
      <c r="G22" s="16">
        <v>12962.1</v>
      </c>
      <c r="H22" s="19">
        <f t="shared" si="6"/>
        <v>13675.0155</v>
      </c>
      <c r="I22" s="19">
        <f t="shared" si="7"/>
        <v>14386.116306</v>
      </c>
      <c r="J22" s="13"/>
      <c r="K22" s="13"/>
    </row>
    <row r="23" spans="1:11" ht="16.5" customHeight="1">
      <c r="A23" s="18" t="s">
        <v>93</v>
      </c>
      <c r="B23" s="16"/>
      <c r="C23" s="16">
        <v>466.6</v>
      </c>
      <c r="D23" s="16">
        <f t="shared" si="4"/>
        <v>492.263</v>
      </c>
      <c r="E23" s="16">
        <f t="shared" si="5"/>
        <v>517.860676</v>
      </c>
      <c r="F23" s="16"/>
      <c r="G23" s="16">
        <v>2851.6</v>
      </c>
      <c r="H23" s="19">
        <f t="shared" si="6"/>
        <v>3008.4379999999996</v>
      </c>
      <c r="I23" s="19">
        <f t="shared" si="7"/>
        <v>3164.8767759999996</v>
      </c>
      <c r="J23" s="13"/>
      <c r="K23" s="13"/>
    </row>
    <row r="24" spans="1:11" ht="16.5" customHeight="1">
      <c r="A24" s="18" t="s">
        <v>96</v>
      </c>
      <c r="B24" s="16"/>
      <c r="C24" s="16">
        <v>242.8</v>
      </c>
      <c r="D24" s="16">
        <f t="shared" si="4"/>
        <v>256.154</v>
      </c>
      <c r="E24" s="16">
        <f t="shared" si="5"/>
        <v>269.474008</v>
      </c>
      <c r="F24" s="16"/>
      <c r="G24" s="16">
        <v>792.7</v>
      </c>
      <c r="H24" s="19">
        <f t="shared" si="6"/>
        <v>836.2985</v>
      </c>
      <c r="I24" s="19">
        <f t="shared" si="7"/>
        <v>879.786022</v>
      </c>
      <c r="J24" s="13"/>
      <c r="K24" s="13"/>
    </row>
    <row r="25" spans="1:11" ht="16.5" customHeight="1">
      <c r="A25" s="18" t="s">
        <v>94</v>
      </c>
      <c r="B25" s="16"/>
      <c r="C25" s="16"/>
      <c r="D25" s="16">
        <f t="shared" si="4"/>
        <v>0</v>
      </c>
      <c r="E25" s="16">
        <f t="shared" si="5"/>
        <v>0</v>
      </c>
      <c r="F25" s="16"/>
      <c r="G25" s="16">
        <v>6.5</v>
      </c>
      <c r="H25" s="19">
        <f t="shared" si="6"/>
        <v>6.8575</v>
      </c>
      <c r="I25" s="19">
        <f t="shared" si="7"/>
        <v>7.214090000000001</v>
      </c>
      <c r="J25" s="17"/>
      <c r="K25" s="17"/>
    </row>
    <row r="26" spans="1:11" ht="18.75" customHeight="1">
      <c r="A26" s="18" t="s">
        <v>65</v>
      </c>
      <c r="B26" s="18"/>
      <c r="C26" s="19">
        <f>SUM(C20:C25)</f>
        <v>2834.3</v>
      </c>
      <c r="D26" s="16">
        <f aca="true" t="shared" si="8" ref="D26:I26">SUM(D20:D25)</f>
        <v>2990.1865</v>
      </c>
      <c r="E26" s="16">
        <f t="shared" si="8"/>
        <v>3145.676198</v>
      </c>
      <c r="F26" s="16">
        <f t="shared" si="8"/>
        <v>0</v>
      </c>
      <c r="G26" s="16">
        <f t="shared" si="8"/>
        <v>16612.9</v>
      </c>
      <c r="H26" s="16">
        <f t="shared" si="8"/>
        <v>17526.6095</v>
      </c>
      <c r="I26" s="16">
        <f t="shared" si="8"/>
        <v>18437.993194000002</v>
      </c>
      <c r="J26" s="17"/>
      <c r="K26" s="17"/>
    </row>
    <row r="27" spans="1:11" ht="16.5">
      <c r="A27" s="17"/>
      <c r="B27" s="17"/>
      <c r="C27" s="17"/>
      <c r="D27" s="13"/>
      <c r="E27" s="13"/>
      <c r="F27" s="13"/>
      <c r="G27" s="13"/>
      <c r="H27" s="13"/>
      <c r="I27" s="13"/>
      <c r="J27" s="17"/>
      <c r="K27" s="17"/>
    </row>
    <row r="28" spans="1:11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6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0" ht="16.5">
      <c r="A30" s="50" t="s">
        <v>70</v>
      </c>
      <c r="B30" s="50"/>
      <c r="C30" s="50"/>
      <c r="D30" s="50"/>
      <c r="E30" s="50"/>
      <c r="F30" s="50"/>
      <c r="G30" s="50"/>
      <c r="H30" s="50"/>
      <c r="I30" s="50"/>
      <c r="J30" s="6"/>
    </row>
    <row r="31" spans="1:5" ht="16.5">
      <c r="A31" s="13"/>
      <c r="B31" s="13"/>
      <c r="C31" s="13"/>
      <c r="D31" s="13"/>
      <c r="E31" s="13"/>
    </row>
    <row r="32" spans="1:5" ht="12.75" customHeight="1">
      <c r="A32" s="12"/>
      <c r="B32" s="45"/>
      <c r="C32" s="45"/>
      <c r="D32" s="45"/>
      <c r="E32" s="8"/>
    </row>
    <row r="33" spans="1:5" ht="16.5">
      <c r="A33" s="12"/>
      <c r="B33" s="12"/>
      <c r="C33" s="12"/>
      <c r="D33" s="12"/>
      <c r="E33" s="12"/>
    </row>
    <row r="34" spans="1:5" ht="16.5">
      <c r="A34" s="13"/>
      <c r="B34" s="13"/>
      <c r="C34" s="13"/>
      <c r="D34" s="13"/>
      <c r="E34" s="13"/>
    </row>
    <row r="35" spans="1:5" ht="16.5">
      <c r="A35" s="13"/>
      <c r="B35" s="13"/>
      <c r="C35" s="13"/>
      <c r="D35" s="13"/>
      <c r="E35" s="13"/>
    </row>
    <row r="36" spans="1:5" ht="16.5">
      <c r="A36" s="13"/>
      <c r="B36" s="13"/>
      <c r="C36" s="13"/>
      <c r="D36" s="13"/>
      <c r="E36" s="13"/>
    </row>
    <row r="37" spans="1:5" ht="16.5">
      <c r="A37" s="17"/>
      <c r="B37" s="17"/>
      <c r="C37" s="17"/>
      <c r="D37" s="17"/>
      <c r="E37" s="17"/>
    </row>
    <row r="38" spans="1:5" ht="16.5">
      <c r="A38" s="17"/>
      <c r="B38" s="17"/>
      <c r="C38" s="17"/>
      <c r="D38" s="17"/>
      <c r="E38" s="17"/>
    </row>
    <row r="39" spans="1:5" ht="16.5">
      <c r="A39" s="17"/>
      <c r="B39" s="17"/>
      <c r="C39" s="17"/>
      <c r="D39" s="17"/>
      <c r="E39" s="17"/>
    </row>
  </sheetData>
  <sheetProtection/>
  <mergeCells count="9">
    <mergeCell ref="J7:L7"/>
    <mergeCell ref="B18:E18"/>
    <mergeCell ref="F18:I18"/>
    <mergeCell ref="J18:K18"/>
    <mergeCell ref="B32:D32"/>
    <mergeCell ref="A2:I4"/>
    <mergeCell ref="B7:E7"/>
    <mergeCell ref="F7:I7"/>
    <mergeCell ref="A30:I30"/>
  </mergeCells>
  <printOptions/>
  <pageMargins left="1.220472440944882" right="0.7874015748031497" top="1.1811023622047245" bottom="0.4724409448818898" header="0.5118110236220472" footer="0.5118110236220472"/>
  <pageSetup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72" zoomScalePageLayoutView="0" workbookViewId="0" topLeftCell="A1">
      <selection activeCell="B20" sqref="B20"/>
    </sheetView>
  </sheetViews>
  <sheetFormatPr defaultColWidth="9.140625" defaultRowHeight="12.75"/>
  <cols>
    <col min="1" max="1" width="43.421875" style="20" customWidth="1"/>
    <col min="2" max="2" width="23.28125" style="20" customWidth="1"/>
    <col min="3" max="3" width="22.7109375" style="20" customWidth="1"/>
    <col min="4" max="4" width="20.140625" style="20" customWidth="1"/>
    <col min="5" max="16384" width="9.140625" style="20" customWidth="1"/>
  </cols>
  <sheetData>
    <row r="1" spans="1:4" ht="20.25" customHeight="1">
      <c r="A1" s="52" t="s">
        <v>59</v>
      </c>
      <c r="B1" s="52"/>
      <c r="C1" s="52"/>
      <c r="D1" s="52"/>
    </row>
    <row r="2" spans="1:4" ht="17.25" customHeight="1">
      <c r="A2" s="53" t="s">
        <v>60</v>
      </c>
      <c r="B2" s="53"/>
      <c r="C2" s="53"/>
      <c r="D2" s="53"/>
    </row>
    <row r="3" spans="1:4" ht="19.5" customHeight="1">
      <c r="A3" s="53" t="s">
        <v>52</v>
      </c>
      <c r="B3" s="53"/>
      <c r="C3" s="53"/>
      <c r="D3" s="53"/>
    </row>
    <row r="4" ht="21" customHeight="1"/>
    <row r="5" ht="16.5">
      <c r="D5" s="21" t="s">
        <v>46</v>
      </c>
    </row>
    <row r="6" spans="1:4" ht="53.25" customHeight="1">
      <c r="A6" s="23" t="s">
        <v>0</v>
      </c>
      <c r="B6" s="23">
        <v>2017</v>
      </c>
      <c r="C6" s="23">
        <v>2018</v>
      </c>
      <c r="D6" s="23">
        <v>2019</v>
      </c>
    </row>
    <row r="7" spans="1:4" ht="16.5">
      <c r="A7" s="2">
        <v>1</v>
      </c>
      <c r="B7" s="2">
        <v>2</v>
      </c>
      <c r="C7" s="2">
        <v>3</v>
      </c>
      <c r="D7" s="2">
        <v>4</v>
      </c>
    </row>
    <row r="8" spans="1:4" ht="12.75" customHeight="1" hidden="1">
      <c r="A8" s="2"/>
      <c r="B8" s="2"/>
      <c r="C8" s="2"/>
      <c r="D8" s="2"/>
    </row>
    <row r="9" spans="1:4" ht="20.25" customHeight="1" hidden="1">
      <c r="A9" s="2" t="s">
        <v>39</v>
      </c>
      <c r="B9" s="2"/>
      <c r="C9" s="2"/>
      <c r="D9" s="2"/>
    </row>
    <row r="10" spans="1:4" ht="13.5" customHeight="1" hidden="1">
      <c r="A10" s="2"/>
      <c r="B10" s="2"/>
      <c r="C10" s="2"/>
      <c r="D10" s="2"/>
    </row>
    <row r="11" spans="1:4" ht="16.5">
      <c r="A11" s="2" t="s">
        <v>1</v>
      </c>
      <c r="B11" s="2">
        <f>SUM(B12:B13)</f>
        <v>3326.3</v>
      </c>
      <c r="C11" s="29">
        <f>SUM(C12:C13)</f>
        <v>3509.2464999999997</v>
      </c>
      <c r="D11" s="29">
        <f>SUM(D12:D13)</f>
        <v>3691.7273179999997</v>
      </c>
    </row>
    <row r="12" spans="1:4" ht="16.5">
      <c r="A12" s="3" t="s">
        <v>2</v>
      </c>
      <c r="B12" s="2">
        <v>56.8</v>
      </c>
      <c r="C12" s="29">
        <f>B12*1.055</f>
        <v>59.92399999999999</v>
      </c>
      <c r="D12" s="29">
        <f>C12*1.052</f>
        <v>63.04004799999999</v>
      </c>
    </row>
    <row r="13" spans="1:4" ht="16.5">
      <c r="A13" s="3" t="s">
        <v>3</v>
      </c>
      <c r="B13" s="2">
        <v>3269.5</v>
      </c>
      <c r="C13" s="29">
        <f>B13*1.055</f>
        <v>3449.3224999999998</v>
      </c>
      <c r="D13" s="29">
        <f>C13*1.052</f>
        <v>3628.68727</v>
      </c>
    </row>
    <row r="14" spans="1:4" ht="16.5">
      <c r="A14" s="2" t="s">
        <v>4</v>
      </c>
      <c r="B14" s="29">
        <f>SUM(B16:B19)</f>
        <v>8095.9</v>
      </c>
      <c r="C14" s="29">
        <f>SUM(C16:C19)</f>
        <v>8541.1745</v>
      </c>
      <c r="D14" s="29">
        <f>SUM(D16:D19)</f>
        <v>8985.315574</v>
      </c>
    </row>
    <row r="15" spans="1:4" ht="16.5">
      <c r="A15" s="4" t="s">
        <v>54</v>
      </c>
      <c r="B15" s="2"/>
      <c r="C15" s="29"/>
      <c r="D15" s="29"/>
    </row>
    <row r="16" spans="1:4" ht="15" customHeight="1" hidden="1">
      <c r="A16" s="3" t="s">
        <v>5</v>
      </c>
      <c r="B16" s="2"/>
      <c r="C16" s="29"/>
      <c r="D16" s="29"/>
    </row>
    <row r="17" spans="1:4" ht="16.5">
      <c r="A17" s="3" t="s">
        <v>44</v>
      </c>
      <c r="B17" s="2">
        <v>7008.2</v>
      </c>
      <c r="C17" s="29">
        <f>B17*1.055</f>
        <v>7393.650999999999</v>
      </c>
      <c r="D17" s="29">
        <f aca="true" t="shared" si="0" ref="D17:D22">C17*1.052</f>
        <v>7778.120851999999</v>
      </c>
    </row>
    <row r="18" spans="1:4" ht="16.5">
      <c r="A18" s="3" t="s">
        <v>6</v>
      </c>
      <c r="B18" s="29">
        <v>115.7</v>
      </c>
      <c r="C18" s="29">
        <f>B18*1.055</f>
        <v>122.06349999999999</v>
      </c>
      <c r="D18" s="29">
        <f t="shared" si="0"/>
        <v>128.410802</v>
      </c>
    </row>
    <row r="19" spans="1:4" ht="16.5">
      <c r="A19" s="3" t="s">
        <v>7</v>
      </c>
      <c r="B19" s="29">
        <v>972</v>
      </c>
      <c r="C19" s="29">
        <f>B19*1.055</f>
        <v>1025.46</v>
      </c>
      <c r="D19" s="29">
        <f t="shared" si="0"/>
        <v>1078.78392</v>
      </c>
    </row>
    <row r="20" spans="1:4" ht="41.25" customHeight="1">
      <c r="A20" s="54" t="s">
        <v>14</v>
      </c>
      <c r="B20" s="23">
        <v>18832.2</v>
      </c>
      <c r="C20" s="55">
        <f>B20*1.055</f>
        <v>19867.971</v>
      </c>
      <c r="D20" s="39">
        <f t="shared" si="0"/>
        <v>20901.105492000002</v>
      </c>
    </row>
    <row r="21" spans="1:4" ht="22.5" customHeight="1" hidden="1">
      <c r="A21" s="54" t="s">
        <v>10</v>
      </c>
      <c r="B21" s="23"/>
      <c r="C21" s="55"/>
      <c r="D21" s="29">
        <f t="shared" si="0"/>
        <v>0</v>
      </c>
    </row>
    <row r="22" spans="1:4" ht="22.5" customHeight="1">
      <c r="A22" s="42" t="s">
        <v>11</v>
      </c>
      <c r="B22" s="35">
        <v>144.3</v>
      </c>
      <c r="C22" s="35">
        <f>B22*1.055</f>
        <v>152.2365</v>
      </c>
      <c r="D22" s="29">
        <f t="shared" si="0"/>
        <v>160.15279800000002</v>
      </c>
    </row>
    <row r="23" spans="1:4" ht="16.5">
      <c r="A23" s="2" t="s">
        <v>56</v>
      </c>
      <c r="B23" s="2">
        <f>B20+B14+B11+B22</f>
        <v>30398.699999999997</v>
      </c>
      <c r="C23" s="29">
        <f>C20+C14+C11+C22</f>
        <v>32070.6285</v>
      </c>
      <c r="D23" s="29">
        <f>D20+D14+D11+D22</f>
        <v>33738.301182</v>
      </c>
    </row>
    <row r="24" spans="1:4" ht="16.5">
      <c r="A24" s="22"/>
      <c r="B24" s="22"/>
      <c r="C24" s="22"/>
      <c r="D24" s="22"/>
    </row>
    <row r="25" spans="1:4" ht="16.5">
      <c r="A25" s="22"/>
      <c r="B25" s="22"/>
      <c r="C25" s="22"/>
      <c r="D25" s="22"/>
    </row>
    <row r="27" spans="1:4" ht="15" customHeight="1">
      <c r="A27" s="51" t="s">
        <v>71</v>
      </c>
      <c r="B27" s="51"/>
      <c r="C27" s="51"/>
      <c r="D27" s="51"/>
    </row>
  </sheetData>
  <sheetProtection/>
  <mergeCells count="6">
    <mergeCell ref="A27:D27"/>
    <mergeCell ref="A1:D1"/>
    <mergeCell ref="A2:D2"/>
    <mergeCell ref="A3:D3"/>
    <mergeCell ref="A20:A21"/>
    <mergeCell ref="C20:C21"/>
  </mergeCells>
  <printOptions/>
  <pageMargins left="1.3779527559055118" right="0.7874015748031497" top="1.1811023622047245" bottom="0.5118110236220472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9"/>
  <sheetViews>
    <sheetView view="pageBreakPreview" zoomScaleSheetLayoutView="100" zoomScalePageLayoutView="0" workbookViewId="0" topLeftCell="A4">
      <pane ySplit="5" topLeftCell="A13" activePane="bottomLeft" state="frozen"/>
      <selection pane="topLeft" activeCell="A4" sqref="A4"/>
      <selection pane="bottomLeft" activeCell="H20" sqref="H20"/>
    </sheetView>
  </sheetViews>
  <sheetFormatPr defaultColWidth="9.140625" defaultRowHeight="12.75"/>
  <cols>
    <col min="1" max="1" width="34.8515625" style="20" customWidth="1"/>
    <col min="2" max="2" width="18.28125" style="20" customWidth="1"/>
    <col min="3" max="3" width="18.00390625" style="20" customWidth="1"/>
    <col min="4" max="4" width="18.140625" style="20" customWidth="1"/>
    <col min="5" max="5" width="18.7109375" style="20" customWidth="1"/>
    <col min="6" max="6" width="17.7109375" style="20" customWidth="1"/>
    <col min="7" max="16384" width="9.140625" style="20" customWidth="1"/>
  </cols>
  <sheetData>
    <row r="4" spans="1:6" ht="20.25" customHeight="1">
      <c r="A4" s="52" t="s">
        <v>62</v>
      </c>
      <c r="B4" s="52"/>
      <c r="C4" s="52"/>
      <c r="D4" s="52"/>
      <c r="E4" s="52"/>
      <c r="F4" s="52"/>
    </row>
    <row r="5" spans="1:6" ht="17.25" customHeight="1">
      <c r="A5" s="53" t="s">
        <v>61</v>
      </c>
      <c r="B5" s="53"/>
      <c r="C5" s="53"/>
      <c r="D5" s="53"/>
      <c r="E5" s="53"/>
      <c r="F5" s="53"/>
    </row>
    <row r="6" ht="16.5">
      <c r="F6" s="1" t="s">
        <v>46</v>
      </c>
    </row>
    <row r="7" spans="1:6" ht="53.25" customHeight="1">
      <c r="A7" s="60" t="s">
        <v>0</v>
      </c>
      <c r="B7" s="58">
        <v>2015</v>
      </c>
      <c r="C7" s="59"/>
      <c r="D7" s="58">
        <v>2016</v>
      </c>
      <c r="E7" s="59"/>
      <c r="F7" s="23">
        <v>2017</v>
      </c>
    </row>
    <row r="8" spans="1:6" ht="33">
      <c r="A8" s="61"/>
      <c r="B8" s="23" t="s">
        <v>43</v>
      </c>
      <c r="C8" s="24" t="s">
        <v>69</v>
      </c>
      <c r="D8" s="23" t="s">
        <v>43</v>
      </c>
      <c r="E8" s="24" t="s">
        <v>85</v>
      </c>
      <c r="F8" s="24" t="s">
        <v>42</v>
      </c>
    </row>
    <row r="9" spans="1:6" ht="16.5">
      <c r="A9" s="25">
        <v>1</v>
      </c>
      <c r="B9" s="25">
        <v>4</v>
      </c>
      <c r="C9" s="25">
        <v>5</v>
      </c>
      <c r="D9" s="25">
        <v>4</v>
      </c>
      <c r="E9" s="25">
        <v>5</v>
      </c>
      <c r="F9" s="25">
        <v>6</v>
      </c>
    </row>
    <row r="10" spans="1:6" ht="12.75" customHeight="1" hidden="1">
      <c r="A10" s="2"/>
      <c r="B10" s="2"/>
      <c r="C10" s="2"/>
      <c r="D10" s="2"/>
      <c r="E10" s="2"/>
      <c r="F10" s="2"/>
    </row>
    <row r="11" spans="1:6" ht="20.25" customHeight="1" hidden="1">
      <c r="A11" s="2" t="s">
        <v>39</v>
      </c>
      <c r="B11" s="2"/>
      <c r="C11" s="2"/>
      <c r="D11" s="2"/>
      <c r="E11" s="2"/>
      <c r="F11" s="2"/>
    </row>
    <row r="12" spans="1:6" ht="13.5" customHeight="1" hidden="1" thickBot="1">
      <c r="A12" s="2"/>
      <c r="B12" s="2"/>
      <c r="C12" s="2"/>
      <c r="D12" s="2"/>
      <c r="E12" s="2"/>
      <c r="F12" s="2"/>
    </row>
    <row r="13" spans="1:6" ht="16.5">
      <c r="A13" s="2" t="s">
        <v>1</v>
      </c>
      <c r="B13" s="2">
        <f>SUM(B14:B15)</f>
        <v>1710846.56</v>
      </c>
      <c r="C13" s="2">
        <f>SUM(C14:C15)</f>
        <v>1607005.81</v>
      </c>
      <c r="D13" s="2">
        <f>SUM(D14:D15)</f>
        <v>2481265</v>
      </c>
      <c r="E13" s="2">
        <f>SUM(E14:E15)</f>
        <v>2441265</v>
      </c>
      <c r="F13" s="2">
        <f>SUM(F14:F15)</f>
        <v>3326310</v>
      </c>
    </row>
    <row r="14" spans="1:6" ht="16.5">
      <c r="A14" s="3" t="s">
        <v>2</v>
      </c>
      <c r="B14" s="2">
        <v>56900</v>
      </c>
      <c r="C14" s="2">
        <v>46900</v>
      </c>
      <c r="D14" s="2">
        <v>101400</v>
      </c>
      <c r="E14" s="2">
        <v>101400</v>
      </c>
      <c r="F14" s="2">
        <v>56800</v>
      </c>
    </row>
    <row r="15" spans="1:6" ht="16.5">
      <c r="A15" s="3" t="s">
        <v>3</v>
      </c>
      <c r="B15" s="2">
        <v>1653946.56</v>
      </c>
      <c r="C15" s="2">
        <v>1560105.81</v>
      </c>
      <c r="D15" s="2">
        <v>2379865</v>
      </c>
      <c r="E15" s="2">
        <v>2339865</v>
      </c>
      <c r="F15" s="2">
        <v>3269510</v>
      </c>
    </row>
    <row r="16" spans="1:6" ht="16.5">
      <c r="A16" s="2" t="s">
        <v>4</v>
      </c>
      <c r="B16" s="2">
        <f>SUM(B18:B21)</f>
        <v>5462851.42</v>
      </c>
      <c r="C16" s="2">
        <f>SUM(C18:C21)</f>
        <v>5386617.97</v>
      </c>
      <c r="D16" s="2">
        <f>SUM(D18:D21)</f>
        <v>6319179</v>
      </c>
      <c r="E16" s="2">
        <f>SUM(E18:E21)</f>
        <v>6305179</v>
      </c>
      <c r="F16" s="2">
        <f>SUM(F18:F21)</f>
        <v>8095950</v>
      </c>
    </row>
    <row r="17" spans="1:6" ht="16.5">
      <c r="A17" s="2" t="s">
        <v>57</v>
      </c>
      <c r="B17" s="2"/>
      <c r="C17" s="2"/>
      <c r="D17" s="2"/>
      <c r="E17" s="2"/>
      <c r="F17" s="2"/>
    </row>
    <row r="18" spans="1:6" ht="15" customHeight="1" hidden="1">
      <c r="A18" s="3" t="s">
        <v>5</v>
      </c>
      <c r="B18" s="2"/>
      <c r="C18" s="2"/>
      <c r="D18" s="2"/>
      <c r="E18" s="2"/>
      <c r="F18" s="2"/>
    </row>
    <row r="19" spans="1:6" ht="16.5">
      <c r="A19" s="3" t="s">
        <v>44</v>
      </c>
      <c r="B19" s="2">
        <v>4780075.26</v>
      </c>
      <c r="C19" s="41">
        <v>4736653.02</v>
      </c>
      <c r="D19" s="2">
        <v>5258229</v>
      </c>
      <c r="E19" s="2">
        <v>5244229</v>
      </c>
      <c r="F19" s="2">
        <v>7008210</v>
      </c>
    </row>
    <row r="20" spans="1:6" ht="16.5">
      <c r="A20" s="3" t="s">
        <v>6</v>
      </c>
      <c r="B20" s="2">
        <v>31391.3</v>
      </c>
      <c r="C20" s="2">
        <v>31387.2</v>
      </c>
      <c r="D20" s="2">
        <v>101817</v>
      </c>
      <c r="E20" s="2">
        <v>101817</v>
      </c>
      <c r="F20" s="2">
        <v>115740</v>
      </c>
    </row>
    <row r="21" spans="1:6" ht="16.5">
      <c r="A21" s="3" t="s">
        <v>7</v>
      </c>
      <c r="B21" s="2">
        <v>651384.86</v>
      </c>
      <c r="C21" s="2">
        <v>618577.75</v>
      </c>
      <c r="D21" s="2">
        <v>959133</v>
      </c>
      <c r="E21" s="2">
        <v>959133</v>
      </c>
      <c r="F21" s="2">
        <v>972000</v>
      </c>
    </row>
    <row r="22" spans="1:6" ht="41.25" customHeight="1">
      <c r="A22" s="54" t="s">
        <v>14</v>
      </c>
      <c r="B22" s="43">
        <v>12020226.28</v>
      </c>
      <c r="C22" s="56">
        <v>11744176.87</v>
      </c>
      <c r="D22" s="43">
        <v>13896524</v>
      </c>
      <c r="E22" s="43">
        <v>13895424</v>
      </c>
      <c r="F22" s="57">
        <v>18832200</v>
      </c>
    </row>
    <row r="23" spans="1:6" ht="22.5" customHeight="1" hidden="1" thickBot="1">
      <c r="A23" s="54" t="s">
        <v>10</v>
      </c>
      <c r="B23" s="23"/>
      <c r="C23" s="56"/>
      <c r="D23" s="23"/>
      <c r="E23" s="23"/>
      <c r="F23" s="57"/>
    </row>
    <row r="24" spans="1:6" ht="22.5" customHeight="1">
      <c r="A24" s="42" t="s">
        <v>11</v>
      </c>
      <c r="B24" s="23">
        <v>15017.75</v>
      </c>
      <c r="C24" s="23">
        <v>14417.75</v>
      </c>
      <c r="D24" s="23">
        <v>1000</v>
      </c>
      <c r="E24" s="23">
        <v>1000</v>
      </c>
      <c r="F24" s="23">
        <v>144260</v>
      </c>
    </row>
    <row r="25" spans="1:6" ht="16.5">
      <c r="A25" s="2" t="s">
        <v>56</v>
      </c>
      <c r="B25" s="41">
        <f>B22+B16+B13+B24</f>
        <v>19208942.009999998</v>
      </c>
      <c r="C25" s="41">
        <f>C22+C16+C13+C24</f>
        <v>18752218.4</v>
      </c>
      <c r="D25" s="41">
        <f>D22+D16+D13+D24</f>
        <v>22697968</v>
      </c>
      <c r="E25" s="41">
        <f>E22+E16+E13+E24</f>
        <v>22642868</v>
      </c>
      <c r="F25" s="41">
        <f>F22+F16+F13+F24</f>
        <v>30398720</v>
      </c>
    </row>
    <row r="26" spans="1:6" ht="16.5">
      <c r="A26" s="12"/>
      <c r="B26" s="12"/>
      <c r="C26" s="12"/>
      <c r="D26" s="44"/>
      <c r="E26" s="12"/>
      <c r="F26" s="12"/>
    </row>
    <row r="27" spans="1:6" ht="16.5">
      <c r="A27" s="12"/>
      <c r="B27" s="12"/>
      <c r="C27" s="12"/>
      <c r="D27" s="12"/>
      <c r="E27" s="12"/>
      <c r="F27" s="12"/>
    </row>
    <row r="29" spans="1:6" ht="15" customHeight="1">
      <c r="A29" s="51" t="s">
        <v>72</v>
      </c>
      <c r="B29" s="51"/>
      <c r="C29" s="51"/>
      <c r="D29" s="51"/>
      <c r="E29" s="51"/>
      <c r="F29" s="51"/>
    </row>
  </sheetData>
  <sheetProtection/>
  <mergeCells count="9">
    <mergeCell ref="A29:F29"/>
    <mergeCell ref="A22:A23"/>
    <mergeCell ref="C22:C23"/>
    <mergeCell ref="F22:F23"/>
    <mergeCell ref="A4:F4"/>
    <mergeCell ref="A5:F5"/>
    <mergeCell ref="B7:C7"/>
    <mergeCell ref="D7:E7"/>
    <mergeCell ref="A7:A8"/>
  </mergeCells>
  <printOptions/>
  <pageMargins left="1.32" right="0.7874015748031497" top="1.1811023622047245" bottom="0.3937007874015748" header="0.31496062992125984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75" zoomScaleSheetLayoutView="75" zoomScalePageLayoutView="0" workbookViewId="0" topLeftCell="A1">
      <selection activeCell="K20" sqref="K20"/>
    </sheetView>
  </sheetViews>
  <sheetFormatPr defaultColWidth="9.140625" defaultRowHeight="12.75"/>
  <cols>
    <col min="1" max="1" width="56.8515625" style="20" customWidth="1"/>
    <col min="2" max="2" width="11.421875" style="20" customWidth="1"/>
    <col min="3" max="4" width="11.8515625" style="20" customWidth="1"/>
    <col min="5" max="5" width="12.57421875" style="20" customWidth="1"/>
    <col min="6" max="6" width="11.421875" style="20" customWidth="1"/>
    <col min="7" max="7" width="11.8515625" style="20" customWidth="1"/>
    <col min="8" max="8" width="11.421875" style="20" customWidth="1"/>
    <col min="9" max="9" width="14.57421875" style="20" customWidth="1"/>
    <col min="10" max="17" width="10.7109375" style="20" customWidth="1"/>
    <col min="18" max="19" width="8.7109375" style="20" customWidth="1"/>
    <col min="20" max="16384" width="9.140625" style="20" customWidth="1"/>
  </cols>
  <sheetData>
    <row r="1" spans="1:7" ht="16.5">
      <c r="A1" s="12"/>
      <c r="B1" s="12"/>
      <c r="C1" s="12"/>
      <c r="D1" s="12"/>
      <c r="E1" s="12"/>
      <c r="F1" s="12"/>
      <c r="G1" s="12"/>
    </row>
    <row r="2" spans="1:9" ht="16.5">
      <c r="A2" s="52" t="s">
        <v>62</v>
      </c>
      <c r="B2" s="52"/>
      <c r="C2" s="52"/>
      <c r="D2" s="52"/>
      <c r="E2" s="52"/>
      <c r="F2" s="52"/>
      <c r="G2" s="52"/>
      <c r="H2" s="52"/>
      <c r="I2" s="52"/>
    </row>
    <row r="3" spans="1:9" ht="16.5">
      <c r="A3" s="53" t="s">
        <v>63</v>
      </c>
      <c r="B3" s="53"/>
      <c r="C3" s="53"/>
      <c r="D3" s="53"/>
      <c r="E3" s="53"/>
      <c r="F3" s="53"/>
      <c r="G3" s="53"/>
      <c r="H3" s="53"/>
      <c r="I3" s="53"/>
    </row>
    <row r="4" spans="1:9" ht="20.25" customHeight="1">
      <c r="A4" s="63" t="s">
        <v>68</v>
      </c>
      <c r="B4" s="63"/>
      <c r="C4" s="63"/>
      <c r="D4" s="63"/>
      <c r="E4" s="63"/>
      <c r="F4" s="63"/>
      <c r="G4" s="63"/>
      <c r="H4" s="63"/>
      <c r="I4" s="63"/>
    </row>
    <row r="5" ht="16.5"/>
    <row r="6" ht="16.5">
      <c r="I6" s="30" t="s">
        <v>22</v>
      </c>
    </row>
    <row r="7" spans="1:13" ht="55.5" customHeight="1">
      <c r="A7" s="26" t="s">
        <v>25</v>
      </c>
      <c r="B7" s="58" t="s">
        <v>55</v>
      </c>
      <c r="C7" s="62"/>
      <c r="D7" s="62"/>
      <c r="E7" s="59"/>
      <c r="F7" s="57" t="s">
        <v>88</v>
      </c>
      <c r="G7" s="57"/>
      <c r="H7" s="57"/>
      <c r="I7" s="57"/>
      <c r="J7" s="45"/>
      <c r="K7" s="45"/>
      <c r="L7" s="45"/>
      <c r="M7" s="45"/>
    </row>
    <row r="8" spans="1:13" ht="16.5" customHeight="1">
      <c r="A8" s="27" t="s">
        <v>26</v>
      </c>
      <c r="B8" s="2">
        <v>2015</v>
      </c>
      <c r="C8" s="2">
        <v>2016</v>
      </c>
      <c r="D8" s="2">
        <v>2017</v>
      </c>
      <c r="E8" s="2">
        <v>2018</v>
      </c>
      <c r="F8" s="2">
        <v>2015</v>
      </c>
      <c r="G8" s="2">
        <v>2016</v>
      </c>
      <c r="H8" s="2">
        <v>2017</v>
      </c>
      <c r="I8" s="2">
        <v>2018</v>
      </c>
      <c r="J8" s="12"/>
      <c r="K8" s="12"/>
      <c r="L8" s="12"/>
      <c r="M8" s="13"/>
    </row>
    <row r="9" spans="1:13" ht="16.5" customHeight="1">
      <c r="A9" s="28" t="s">
        <v>76</v>
      </c>
      <c r="B9" s="31">
        <f aca="true" t="shared" si="0" ref="B9:E14">F9+J9+J20+B34+F20+B20</f>
        <v>109.7</v>
      </c>
      <c r="C9" s="31">
        <f t="shared" si="0"/>
        <v>125.9</v>
      </c>
      <c r="D9" s="31">
        <f t="shared" si="0"/>
        <v>149.3</v>
      </c>
      <c r="E9" s="31">
        <f t="shared" si="0"/>
        <v>157.5115</v>
      </c>
      <c r="F9" s="31">
        <v>109.7</v>
      </c>
      <c r="G9" s="31">
        <v>125.9</v>
      </c>
      <c r="H9" s="16">
        <v>149.3</v>
      </c>
      <c r="I9" s="16">
        <f aca="true" t="shared" si="1" ref="I9:I14">H9*105.5%</f>
        <v>157.5115</v>
      </c>
      <c r="J9" s="13"/>
      <c r="K9" s="13"/>
      <c r="L9" s="13"/>
      <c r="M9" s="13"/>
    </row>
    <row r="10" spans="1:13" ht="16.5" customHeight="1">
      <c r="A10" s="3" t="s">
        <v>86</v>
      </c>
      <c r="B10" s="31">
        <f t="shared" si="0"/>
        <v>9.2</v>
      </c>
      <c r="C10" s="31">
        <f t="shared" si="0"/>
        <v>10.6</v>
      </c>
      <c r="D10" s="31">
        <f t="shared" si="0"/>
        <v>11.399999999999999</v>
      </c>
      <c r="E10" s="31">
        <f t="shared" si="0"/>
        <v>12.026999999999997</v>
      </c>
      <c r="F10" s="31">
        <v>6</v>
      </c>
      <c r="G10" s="31">
        <v>6.8</v>
      </c>
      <c r="H10" s="16">
        <v>7.3</v>
      </c>
      <c r="I10" s="16">
        <f t="shared" si="1"/>
        <v>7.701499999999999</v>
      </c>
      <c r="J10" s="13"/>
      <c r="K10" s="13"/>
      <c r="L10" s="13"/>
      <c r="M10" s="13"/>
    </row>
    <row r="11" spans="1:13" ht="16.5" customHeight="1">
      <c r="A11" s="3" t="s">
        <v>77</v>
      </c>
      <c r="B11" s="31">
        <f t="shared" si="0"/>
        <v>10939.5</v>
      </c>
      <c r="C11" s="31">
        <f t="shared" si="0"/>
        <v>14183</v>
      </c>
      <c r="D11" s="31">
        <f t="shared" si="0"/>
        <v>20356</v>
      </c>
      <c r="E11" s="31">
        <f t="shared" si="0"/>
        <v>21475.579999999998</v>
      </c>
      <c r="F11" s="31">
        <f>3136+10.1</f>
        <v>3146.1</v>
      </c>
      <c r="G11" s="31">
        <f>3791.4+71.5</f>
        <v>3862.9</v>
      </c>
      <c r="H11" s="16">
        <v>5273.1</v>
      </c>
      <c r="I11" s="16">
        <f t="shared" si="1"/>
        <v>5563.1205</v>
      </c>
      <c r="J11" s="13"/>
      <c r="K11" s="13"/>
      <c r="L11" s="13"/>
      <c r="M11" s="13"/>
    </row>
    <row r="12" spans="1:13" ht="16.5" customHeight="1">
      <c r="A12" s="3" t="s">
        <v>78</v>
      </c>
      <c r="B12" s="31">
        <f t="shared" si="0"/>
        <v>4003.8999999999996</v>
      </c>
      <c r="C12" s="31">
        <f t="shared" si="0"/>
        <v>3115</v>
      </c>
      <c r="D12" s="31">
        <f t="shared" si="0"/>
        <v>4512.8</v>
      </c>
      <c r="E12" s="31">
        <f t="shared" si="0"/>
        <v>4761.004</v>
      </c>
      <c r="F12" s="31">
        <f>1143.1+3.7</f>
        <v>1146.8</v>
      </c>
      <c r="G12" s="31">
        <f>828.8+15.7</f>
        <v>844.5</v>
      </c>
      <c r="H12" s="16">
        <v>1194.6</v>
      </c>
      <c r="I12" s="16">
        <f t="shared" si="1"/>
        <v>1260.3029999999999</v>
      </c>
      <c r="J12" s="13"/>
      <c r="K12" s="13"/>
      <c r="L12" s="13"/>
      <c r="M12" s="13"/>
    </row>
    <row r="13" spans="1:13" ht="16.5" customHeight="1">
      <c r="A13" s="3" t="s">
        <v>79</v>
      </c>
      <c r="B13" s="31">
        <f t="shared" si="0"/>
        <v>926</v>
      </c>
      <c r="C13" s="31">
        <f>G13+K13+K24+C38+G24+C24</f>
        <v>1048.6000000000001</v>
      </c>
      <c r="D13" s="31">
        <f t="shared" si="0"/>
        <v>1397</v>
      </c>
      <c r="E13" s="31">
        <f t="shared" si="0"/>
        <v>1473.835</v>
      </c>
      <c r="F13" s="31">
        <v>212.9</v>
      </c>
      <c r="G13" s="31">
        <v>266.2</v>
      </c>
      <c r="H13" s="16">
        <v>361.5</v>
      </c>
      <c r="I13" s="16">
        <f t="shared" si="1"/>
        <v>381.3825</v>
      </c>
      <c r="J13" s="13"/>
      <c r="K13" s="13"/>
      <c r="L13" s="13"/>
      <c r="M13" s="13"/>
    </row>
    <row r="14" spans="1:13" ht="16.5" customHeight="1">
      <c r="A14" s="3" t="s">
        <v>80</v>
      </c>
      <c r="B14" s="31">
        <f t="shared" si="0"/>
        <v>507.4</v>
      </c>
      <c r="C14" s="31">
        <f t="shared" si="0"/>
        <v>775</v>
      </c>
      <c r="D14" s="31">
        <f t="shared" si="0"/>
        <v>728.7</v>
      </c>
      <c r="E14" s="31">
        <f t="shared" si="0"/>
        <v>768.7785</v>
      </c>
      <c r="F14" s="31">
        <v>495.4</v>
      </c>
      <c r="G14" s="31">
        <v>765</v>
      </c>
      <c r="H14" s="16">
        <v>722.2</v>
      </c>
      <c r="I14" s="16">
        <f t="shared" si="1"/>
        <v>761.921</v>
      </c>
      <c r="J14" s="13"/>
      <c r="K14" s="13"/>
      <c r="L14" s="13"/>
      <c r="M14" s="13"/>
    </row>
    <row r="15" spans="1:9" ht="16.5" customHeight="1">
      <c r="A15" s="3" t="s">
        <v>65</v>
      </c>
      <c r="B15" s="16">
        <f aca="true" t="shared" si="2" ref="B15:I15">SUM(B9:B14)</f>
        <v>16495.7</v>
      </c>
      <c r="C15" s="16">
        <f t="shared" si="2"/>
        <v>19258.1</v>
      </c>
      <c r="D15" s="16">
        <f t="shared" si="2"/>
        <v>27155.2</v>
      </c>
      <c r="E15" s="16">
        <f t="shared" si="2"/>
        <v>28648.735999999997</v>
      </c>
      <c r="F15" s="16">
        <f t="shared" si="2"/>
        <v>5116.899999999999</v>
      </c>
      <c r="G15" s="16">
        <f t="shared" si="2"/>
        <v>5871.3</v>
      </c>
      <c r="H15" s="16">
        <f t="shared" si="2"/>
        <v>7708.000000000001</v>
      </c>
      <c r="I15" s="16">
        <f t="shared" si="2"/>
        <v>8131.94</v>
      </c>
    </row>
    <row r="16" ht="16.5" customHeight="1"/>
    <row r="17" ht="16.5" customHeight="1"/>
    <row r="18" spans="1:12" ht="16.5" customHeight="1">
      <c r="A18" s="26" t="s">
        <v>25</v>
      </c>
      <c r="B18" s="59" t="s">
        <v>90</v>
      </c>
      <c r="C18" s="57"/>
      <c r="D18" s="57"/>
      <c r="E18" s="57"/>
      <c r="F18" s="57" t="s">
        <v>23</v>
      </c>
      <c r="G18" s="57"/>
      <c r="H18" s="57"/>
      <c r="I18" s="57"/>
      <c r="J18" s="45"/>
      <c r="K18" s="45"/>
      <c r="L18" s="45"/>
    </row>
    <row r="19" spans="1:12" ht="16.5" customHeight="1">
      <c r="A19" s="27" t="s">
        <v>26</v>
      </c>
      <c r="B19" s="2">
        <v>2015</v>
      </c>
      <c r="C19" s="2">
        <v>2016</v>
      </c>
      <c r="D19" s="2">
        <v>2017</v>
      </c>
      <c r="E19" s="2">
        <v>2018</v>
      </c>
      <c r="F19" s="2">
        <v>2015</v>
      </c>
      <c r="G19" s="2">
        <v>2016</v>
      </c>
      <c r="H19" s="2">
        <v>2017</v>
      </c>
      <c r="I19" s="2">
        <v>2018</v>
      </c>
      <c r="J19" s="12"/>
      <c r="K19" s="12"/>
      <c r="L19" s="12"/>
    </row>
    <row r="20" spans="1:12" ht="16.5" customHeight="1">
      <c r="A20" s="28" t="s">
        <v>76</v>
      </c>
      <c r="B20" s="16"/>
      <c r="C20" s="16"/>
      <c r="D20" s="16"/>
      <c r="E20" s="16">
        <f aca="true" t="shared" si="3" ref="E20:E25">D20*105.5%</f>
        <v>0</v>
      </c>
      <c r="F20" s="16"/>
      <c r="G20" s="16"/>
      <c r="H20" s="16"/>
      <c r="I20" s="16">
        <f aca="true" t="shared" si="4" ref="I20:I25">H20*105.5%</f>
        <v>0</v>
      </c>
      <c r="J20" s="13"/>
      <c r="K20" s="13"/>
      <c r="L20" s="13"/>
    </row>
    <row r="21" spans="1:12" ht="16.5" customHeight="1">
      <c r="A21" s="3" t="s">
        <v>81</v>
      </c>
      <c r="B21" s="16">
        <v>3.2</v>
      </c>
      <c r="C21" s="16">
        <v>3.8</v>
      </c>
      <c r="D21" s="16">
        <v>4.1</v>
      </c>
      <c r="E21" s="16">
        <f t="shared" si="3"/>
        <v>4.325499999999999</v>
      </c>
      <c r="F21" s="16"/>
      <c r="G21" s="16"/>
      <c r="H21" s="16"/>
      <c r="I21" s="16">
        <f t="shared" si="4"/>
        <v>0</v>
      </c>
      <c r="J21" s="13"/>
      <c r="K21" s="13"/>
      <c r="L21" s="13"/>
    </row>
    <row r="22" spans="1:12" ht="16.5" customHeight="1">
      <c r="A22" s="3" t="s">
        <v>83</v>
      </c>
      <c r="B22" s="16">
        <v>844.8</v>
      </c>
      <c r="C22" s="16">
        <v>1370</v>
      </c>
      <c r="D22" s="16">
        <v>2120.8</v>
      </c>
      <c r="E22" s="16">
        <f t="shared" si="3"/>
        <v>2237.444</v>
      </c>
      <c r="F22" s="16">
        <v>6948.6</v>
      </c>
      <c r="G22" s="16">
        <v>8950.1</v>
      </c>
      <c r="H22" s="16">
        <v>12962.1</v>
      </c>
      <c r="I22" s="16">
        <f t="shared" si="4"/>
        <v>13675.0155</v>
      </c>
      <c r="J22" s="13"/>
      <c r="K22" s="13"/>
      <c r="L22" s="13"/>
    </row>
    <row r="23" spans="1:12" ht="16.5" customHeight="1">
      <c r="A23" s="3" t="s">
        <v>84</v>
      </c>
      <c r="B23" s="16">
        <v>302.7</v>
      </c>
      <c r="C23" s="16">
        <v>301.4</v>
      </c>
      <c r="D23" s="16">
        <v>466.6</v>
      </c>
      <c r="E23" s="16">
        <f t="shared" si="3"/>
        <v>492.263</v>
      </c>
      <c r="F23" s="16">
        <v>2554.4</v>
      </c>
      <c r="G23" s="16">
        <v>1969.1</v>
      </c>
      <c r="H23" s="16">
        <v>2851.6</v>
      </c>
      <c r="I23" s="16">
        <f t="shared" si="4"/>
        <v>3008.4379999999996</v>
      </c>
      <c r="J23" s="13"/>
      <c r="K23" s="13"/>
      <c r="L23" s="13"/>
    </row>
    <row r="24" spans="1:12" ht="16.5" customHeight="1">
      <c r="A24" s="3" t="s">
        <v>82</v>
      </c>
      <c r="B24" s="16">
        <v>147.5</v>
      </c>
      <c r="C24" s="16">
        <v>154.4</v>
      </c>
      <c r="D24" s="16">
        <v>242.8</v>
      </c>
      <c r="E24" s="16">
        <f t="shared" si="3"/>
        <v>256.154</v>
      </c>
      <c r="F24" s="16">
        <v>565.6</v>
      </c>
      <c r="G24" s="16">
        <v>628</v>
      </c>
      <c r="H24" s="16">
        <v>792.7</v>
      </c>
      <c r="I24" s="16">
        <f t="shared" si="4"/>
        <v>836.2985</v>
      </c>
      <c r="J24" s="13"/>
      <c r="K24" s="13"/>
      <c r="L24" s="13"/>
    </row>
    <row r="25" spans="1:12" ht="16.5" customHeight="1">
      <c r="A25" s="3" t="s">
        <v>80</v>
      </c>
      <c r="B25" s="16">
        <v>12</v>
      </c>
      <c r="C25" s="16">
        <v>10</v>
      </c>
      <c r="D25" s="16"/>
      <c r="E25" s="16">
        <f t="shared" si="3"/>
        <v>0</v>
      </c>
      <c r="F25" s="16"/>
      <c r="G25" s="16"/>
      <c r="H25" s="16">
        <v>6.5</v>
      </c>
      <c r="I25" s="16">
        <f t="shared" si="4"/>
        <v>6.8575</v>
      </c>
      <c r="J25" s="13"/>
      <c r="K25" s="13"/>
      <c r="L25" s="13"/>
    </row>
    <row r="26" spans="1:12" ht="16.5">
      <c r="A26" s="3" t="s">
        <v>65</v>
      </c>
      <c r="B26" s="16">
        <f aca="true" t="shared" si="5" ref="B26:I26">SUM(B20:B25)</f>
        <v>1310.2</v>
      </c>
      <c r="C26" s="16">
        <f t="shared" si="5"/>
        <v>1839.6</v>
      </c>
      <c r="D26" s="16">
        <f t="shared" si="5"/>
        <v>2834.3</v>
      </c>
      <c r="E26" s="16">
        <f t="shared" si="5"/>
        <v>2990.1865</v>
      </c>
      <c r="F26" s="16">
        <f t="shared" si="5"/>
        <v>10068.6</v>
      </c>
      <c r="G26" s="16">
        <f t="shared" si="5"/>
        <v>11547.2</v>
      </c>
      <c r="H26" s="16">
        <f t="shared" si="5"/>
        <v>16612.9</v>
      </c>
      <c r="I26" s="16">
        <f t="shared" si="5"/>
        <v>17526.6095</v>
      </c>
      <c r="J26" s="13"/>
      <c r="K26" s="13"/>
      <c r="L26" s="13"/>
    </row>
    <row r="27" spans="1:12" ht="16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6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6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1" ht="16.5">
      <c r="A30" s="51" t="s">
        <v>73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5" ht="16.5">
      <c r="A31" s="13"/>
      <c r="B31" s="13"/>
      <c r="C31" s="13"/>
      <c r="D31" s="13"/>
      <c r="E31" s="13"/>
    </row>
    <row r="32" spans="1:5" ht="12.75" customHeight="1">
      <c r="A32" s="12"/>
      <c r="B32" s="45"/>
      <c r="C32" s="45"/>
      <c r="D32" s="45"/>
      <c r="E32" s="8"/>
    </row>
    <row r="33" spans="1:5" ht="16.5">
      <c r="A33" s="12"/>
      <c r="B33" s="12"/>
      <c r="C33" s="12"/>
      <c r="D33" s="12"/>
      <c r="E33" s="12"/>
    </row>
    <row r="34" spans="1:5" ht="16.5">
      <c r="A34" s="13"/>
      <c r="B34" s="13"/>
      <c r="C34" s="13"/>
      <c r="D34" s="13"/>
      <c r="E34" s="13"/>
    </row>
    <row r="35" spans="1:5" ht="16.5">
      <c r="A35" s="13"/>
      <c r="B35" s="13"/>
      <c r="C35" s="13"/>
      <c r="D35" s="13"/>
      <c r="E35" s="13"/>
    </row>
    <row r="36" spans="1:5" ht="16.5">
      <c r="A36" s="13"/>
      <c r="B36" s="13"/>
      <c r="C36" s="13"/>
      <c r="D36" s="13"/>
      <c r="E36" s="13"/>
    </row>
    <row r="37" spans="1:5" ht="16.5">
      <c r="A37" s="13"/>
      <c r="B37" s="13"/>
      <c r="C37" s="13"/>
      <c r="D37" s="13"/>
      <c r="E37" s="13"/>
    </row>
    <row r="38" spans="1:5" ht="16.5">
      <c r="A38" s="13"/>
      <c r="B38" s="13"/>
      <c r="C38" s="13"/>
      <c r="D38" s="13"/>
      <c r="E38" s="13"/>
    </row>
    <row r="39" spans="1:5" ht="16.5">
      <c r="A39" s="13"/>
      <c r="B39" s="13"/>
      <c r="C39" s="13"/>
      <c r="D39" s="13"/>
      <c r="E39" s="13"/>
    </row>
  </sheetData>
  <sheetProtection/>
  <mergeCells count="11">
    <mergeCell ref="A2:I2"/>
    <mergeCell ref="A3:I3"/>
    <mergeCell ref="B7:E7"/>
    <mergeCell ref="B32:D32"/>
    <mergeCell ref="A4:I4"/>
    <mergeCell ref="J18:L18"/>
    <mergeCell ref="A30:K30"/>
    <mergeCell ref="J7:M7"/>
    <mergeCell ref="B18:E18"/>
    <mergeCell ref="F18:I18"/>
    <mergeCell ref="F7:I7"/>
  </mergeCells>
  <printOptions/>
  <pageMargins left="0.7874015748031497" right="0.7874015748031497" top="1.1811023622047245" bottom="0.3937007874015748" header="0.7086614173228347" footer="0.15748031496062992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60" workbookViewId="0" topLeftCell="A1">
      <selection activeCell="G131" sqref="G131"/>
    </sheetView>
  </sheetViews>
  <sheetFormatPr defaultColWidth="9.140625" defaultRowHeight="12.75"/>
  <cols>
    <col min="1" max="1" width="48.57421875" style="20" customWidth="1"/>
    <col min="2" max="2" width="18.57421875" style="20" customWidth="1"/>
    <col min="3" max="3" width="19.00390625" style="20" customWidth="1"/>
    <col min="4" max="4" width="18.57421875" style="20" customWidth="1"/>
    <col min="5" max="5" width="19.8515625" style="20" customWidth="1"/>
    <col min="6" max="6" width="14.140625" style="20" customWidth="1"/>
    <col min="7" max="7" width="15.421875" style="20" customWidth="1"/>
    <col min="8" max="16384" width="9.140625" style="20" customWidth="1"/>
  </cols>
  <sheetData>
    <row r="1" spans="1:5" ht="16.5">
      <c r="A1" s="52" t="s">
        <v>64</v>
      </c>
      <c r="B1" s="52"/>
      <c r="C1" s="52"/>
      <c r="D1" s="52"/>
      <c r="E1" s="52"/>
    </row>
    <row r="2" spans="1:5" ht="16.5">
      <c r="A2" s="53" t="s">
        <v>67</v>
      </c>
      <c r="B2" s="53"/>
      <c r="C2" s="53"/>
      <c r="D2" s="53"/>
      <c r="E2" s="53"/>
    </row>
    <row r="3" spans="1:4" ht="16.5">
      <c r="A3" s="53"/>
      <c r="B3" s="53"/>
      <c r="C3" s="53"/>
      <c r="D3" s="53"/>
    </row>
    <row r="4" spans="5:7" ht="20.25" customHeight="1">
      <c r="E4" s="40" t="s">
        <v>22</v>
      </c>
      <c r="G4" s="40" t="s">
        <v>66</v>
      </c>
    </row>
    <row r="5" spans="1:9" ht="61.5" customHeight="1">
      <c r="A5" s="2" t="s">
        <v>0</v>
      </c>
      <c r="B5" s="23" t="s">
        <v>98</v>
      </c>
      <c r="C5" s="23" t="s">
        <v>102</v>
      </c>
      <c r="D5" s="23" t="s">
        <v>99</v>
      </c>
      <c r="E5" s="23" t="s">
        <v>103</v>
      </c>
      <c r="F5" s="23" t="s">
        <v>101</v>
      </c>
      <c r="G5" s="23" t="s">
        <v>100</v>
      </c>
      <c r="I5" s="21"/>
    </row>
    <row r="6" spans="1:7" ht="16.5">
      <c r="A6" s="2"/>
      <c r="B6" s="2"/>
      <c r="C6" s="2"/>
      <c r="D6" s="2"/>
      <c r="E6" s="2"/>
      <c r="F6" s="3"/>
      <c r="G6" s="3"/>
    </row>
    <row r="7" spans="1:7" ht="16.5">
      <c r="A7" s="2">
        <v>1</v>
      </c>
      <c r="B7" s="2">
        <v>2</v>
      </c>
      <c r="C7" s="2">
        <v>3</v>
      </c>
      <c r="D7" s="2">
        <v>4</v>
      </c>
      <c r="E7" s="2">
        <v>5</v>
      </c>
      <c r="F7" s="3">
        <v>6</v>
      </c>
      <c r="G7" s="3">
        <v>7</v>
      </c>
    </row>
    <row r="8" spans="1:7" ht="18.75" customHeight="1" hidden="1">
      <c r="A8" s="2" t="s">
        <v>39</v>
      </c>
      <c r="B8" s="2">
        <v>388544.2</v>
      </c>
      <c r="C8" s="2">
        <v>388544.2</v>
      </c>
      <c r="D8" s="2">
        <v>388544.2</v>
      </c>
      <c r="E8" s="2">
        <v>388544.2</v>
      </c>
      <c r="F8" s="3"/>
      <c r="G8" s="3"/>
    </row>
    <row r="9" spans="1:7" ht="16.5">
      <c r="A9" s="2" t="s">
        <v>75</v>
      </c>
      <c r="B9" s="29">
        <v>18752.2</v>
      </c>
      <c r="C9" s="29">
        <v>22642.9</v>
      </c>
      <c r="D9" s="29">
        <v>30398.7</v>
      </c>
      <c r="E9" s="29">
        <f aca="true" t="shared" si="0" ref="E9:E53">D9-C9</f>
        <v>7755.799999999999</v>
      </c>
      <c r="F9" s="16">
        <f>(D9/B9)*100-100</f>
        <v>62.10737940081697</v>
      </c>
      <c r="G9" s="16">
        <f>(D9/C9)*100-100</f>
        <v>34.252679647924964</v>
      </c>
    </row>
    <row r="10" spans="1:7" ht="16.5">
      <c r="A10" s="3" t="s">
        <v>54</v>
      </c>
      <c r="B10" s="29"/>
      <c r="C10" s="29"/>
      <c r="D10" s="29"/>
      <c r="E10" s="29"/>
      <c r="F10" s="16"/>
      <c r="G10" s="16"/>
    </row>
    <row r="11" spans="1:7" ht="16.5">
      <c r="A11" s="3" t="s">
        <v>33</v>
      </c>
      <c r="B11" s="29">
        <f>B21+B30+B39+B47+B55+B112+B119</f>
        <v>10939.5</v>
      </c>
      <c r="C11" s="29">
        <f>C21+C30+C39+C47+C55+C119</f>
        <v>14183.04</v>
      </c>
      <c r="D11" s="29">
        <f>D21+D30+D39+D47+D55+D119</f>
        <v>20356</v>
      </c>
      <c r="E11" s="29">
        <f t="shared" si="0"/>
        <v>6172.959999999999</v>
      </c>
      <c r="F11" s="16">
        <f aca="true" t="shared" si="1" ref="F11:F73">(D11/B11)*100-100</f>
        <v>86.07797431326841</v>
      </c>
      <c r="G11" s="16">
        <f aca="true" t="shared" si="2" ref="G11:G73">(D11/C11)*100-100</f>
        <v>43.52353233157348</v>
      </c>
    </row>
    <row r="12" spans="1:7" ht="16.5">
      <c r="A12" s="3" t="s">
        <v>34</v>
      </c>
      <c r="B12" s="29">
        <f>B22+B31+B40+B48+B56+B113+B120</f>
        <v>4003.9</v>
      </c>
      <c r="C12" s="29">
        <f>C22+C31+C40+C48+C56+C120</f>
        <v>3114.9999999999995</v>
      </c>
      <c r="D12" s="29">
        <f>D22+D31+D40+D48+D56+D120</f>
        <v>4512.8</v>
      </c>
      <c r="E12" s="29">
        <f t="shared" si="0"/>
        <v>1397.8000000000006</v>
      </c>
      <c r="F12" s="16">
        <f t="shared" si="1"/>
        <v>12.71010764504608</v>
      </c>
      <c r="G12" s="16">
        <f t="shared" si="2"/>
        <v>44.87319422150887</v>
      </c>
    </row>
    <row r="13" spans="1:7" ht="16.5">
      <c r="A13" s="3" t="s">
        <v>35</v>
      </c>
      <c r="B13" s="29">
        <f>B23+B41</f>
        <v>9.2</v>
      </c>
      <c r="C13" s="29">
        <f>C23+C32+C41</f>
        <v>10.6</v>
      </c>
      <c r="D13" s="29">
        <f>D23+D32+D41</f>
        <v>11.399999999999999</v>
      </c>
      <c r="E13" s="29">
        <f t="shared" si="0"/>
        <v>0.7999999999999989</v>
      </c>
      <c r="F13" s="16">
        <f t="shared" si="1"/>
        <v>23.91304347826086</v>
      </c>
      <c r="G13" s="16">
        <f t="shared" si="2"/>
        <v>7.547169811320757</v>
      </c>
    </row>
    <row r="14" spans="1:7" ht="16.5">
      <c r="A14" s="3" t="s">
        <v>36</v>
      </c>
      <c r="B14" s="29">
        <f>B24+B121</f>
        <v>109.7</v>
      </c>
      <c r="C14" s="29">
        <f>C24+C33+C121</f>
        <v>125.9</v>
      </c>
      <c r="D14" s="29">
        <f>D24+D33+D121</f>
        <v>149.29999999999998</v>
      </c>
      <c r="E14" s="29">
        <f t="shared" si="0"/>
        <v>23.399999999999977</v>
      </c>
      <c r="F14" s="16">
        <f t="shared" si="1"/>
        <v>36.09845031905195</v>
      </c>
      <c r="G14" s="16">
        <f t="shared" si="2"/>
        <v>18.586179507545637</v>
      </c>
    </row>
    <row r="15" spans="1:7" ht="16.5">
      <c r="A15" s="3" t="s">
        <v>37</v>
      </c>
      <c r="B15" s="29">
        <f>B25+B42+B60+B114</f>
        <v>926</v>
      </c>
      <c r="C15" s="29">
        <f>C25+C34+C42+C60</f>
        <v>1048.6</v>
      </c>
      <c r="D15" s="29">
        <f>D25+D34+D42+D60</f>
        <v>1397</v>
      </c>
      <c r="E15" s="29">
        <f t="shared" si="0"/>
        <v>348.4000000000001</v>
      </c>
      <c r="F15" s="16">
        <f t="shared" si="1"/>
        <v>50.86393088552916</v>
      </c>
      <c r="G15" s="16">
        <f t="shared" si="2"/>
        <v>33.225252717909626</v>
      </c>
    </row>
    <row r="16" spans="1:7" ht="16.5">
      <c r="A16" s="4" t="s">
        <v>53</v>
      </c>
      <c r="B16" s="29">
        <f>B115+B122</f>
        <v>507.4</v>
      </c>
      <c r="C16" s="29">
        <f>C61+C122+C115</f>
        <v>775</v>
      </c>
      <c r="D16" s="29">
        <f>D61+D122</f>
        <v>728.7</v>
      </c>
      <c r="E16" s="29">
        <f t="shared" si="0"/>
        <v>-46.299999999999955</v>
      </c>
      <c r="F16" s="16">
        <f t="shared" si="1"/>
        <v>43.61450532124559</v>
      </c>
      <c r="G16" s="16">
        <f t="shared" si="2"/>
        <v>-5.974193548387092</v>
      </c>
    </row>
    <row r="17" spans="1:7" ht="16.5">
      <c r="A17" s="3" t="s">
        <v>58</v>
      </c>
      <c r="B17" s="29">
        <f>SUM(B11:B16)</f>
        <v>16495.7</v>
      </c>
      <c r="C17" s="29">
        <f>SUM(C11:C16)</f>
        <v>19258.14</v>
      </c>
      <c r="D17" s="29">
        <f>SUM(D11:D16)</f>
        <v>27155.2</v>
      </c>
      <c r="E17" s="29">
        <f t="shared" si="0"/>
        <v>7897.060000000001</v>
      </c>
      <c r="F17" s="16">
        <f t="shared" si="1"/>
        <v>64.61987063295282</v>
      </c>
      <c r="G17" s="16">
        <f t="shared" si="2"/>
        <v>41.00634848432924</v>
      </c>
    </row>
    <row r="18" spans="1:7" ht="16.5">
      <c r="A18" s="3" t="s">
        <v>41</v>
      </c>
      <c r="B18" s="29">
        <f>B17/B9*100</f>
        <v>87.96674523522573</v>
      </c>
      <c r="C18" s="29">
        <f>C17/C9*100</f>
        <v>85.051561416603</v>
      </c>
      <c r="D18" s="29">
        <f>D17/D9*100</f>
        <v>89.33013582817686</v>
      </c>
      <c r="E18" s="29">
        <f t="shared" si="0"/>
        <v>4.278574411573871</v>
      </c>
      <c r="F18" s="16">
        <f t="shared" si="1"/>
        <v>1.5498931889606666</v>
      </c>
      <c r="G18" s="16">
        <f t="shared" si="2"/>
        <v>5.030565389171855</v>
      </c>
    </row>
    <row r="19" spans="1:7" ht="16.5">
      <c r="A19" s="32" t="s">
        <v>44</v>
      </c>
      <c r="B19" s="33">
        <v>4736.7</v>
      </c>
      <c r="C19" s="33">
        <v>5252.9</v>
      </c>
      <c r="D19" s="33">
        <v>7006.4</v>
      </c>
      <c r="E19" s="29">
        <f t="shared" si="0"/>
        <v>1753.5</v>
      </c>
      <c r="F19" s="16">
        <f t="shared" si="1"/>
        <v>47.917326408681134</v>
      </c>
      <c r="G19" s="16">
        <f t="shared" si="2"/>
        <v>33.38156066172971</v>
      </c>
    </row>
    <row r="20" spans="1:7" ht="16.5">
      <c r="A20" s="3" t="s">
        <v>54</v>
      </c>
      <c r="B20" s="29"/>
      <c r="C20" s="29"/>
      <c r="D20" s="29"/>
      <c r="E20" s="29"/>
      <c r="F20" s="16"/>
      <c r="G20" s="16"/>
    </row>
    <row r="21" spans="1:7" ht="16.5">
      <c r="A21" s="3" t="s">
        <v>33</v>
      </c>
      <c r="B21" s="29">
        <v>3131.4</v>
      </c>
      <c r="C21" s="29">
        <v>3791.4</v>
      </c>
      <c r="D21" s="29">
        <v>5193.3</v>
      </c>
      <c r="E21" s="29">
        <f t="shared" si="0"/>
        <v>1401.9</v>
      </c>
      <c r="F21" s="16">
        <f t="shared" si="1"/>
        <v>65.84594749952097</v>
      </c>
      <c r="G21" s="16">
        <f t="shared" si="2"/>
        <v>36.975787308118356</v>
      </c>
    </row>
    <row r="22" spans="1:7" ht="16.5">
      <c r="A22" s="3" t="s">
        <v>34</v>
      </c>
      <c r="B22" s="29">
        <v>1141.4</v>
      </c>
      <c r="C22" s="29">
        <v>828.8</v>
      </c>
      <c r="D22" s="29">
        <v>1177</v>
      </c>
      <c r="E22" s="29">
        <f t="shared" si="0"/>
        <v>348.20000000000005</v>
      </c>
      <c r="F22" s="16">
        <f t="shared" si="1"/>
        <v>3.1189766952864915</v>
      </c>
      <c r="G22" s="16">
        <f t="shared" si="2"/>
        <v>42.01254826254828</v>
      </c>
    </row>
    <row r="23" spans="1:7" ht="16.5">
      <c r="A23" s="3" t="s">
        <v>35</v>
      </c>
      <c r="B23" s="29">
        <v>6</v>
      </c>
      <c r="C23" s="29">
        <v>6.8</v>
      </c>
      <c r="D23" s="29">
        <v>7.3</v>
      </c>
      <c r="E23" s="29">
        <f t="shared" si="0"/>
        <v>0.5</v>
      </c>
      <c r="F23" s="16">
        <f t="shared" si="1"/>
        <v>21.666666666666657</v>
      </c>
      <c r="G23" s="16">
        <f t="shared" si="2"/>
        <v>7.35294117647058</v>
      </c>
    </row>
    <row r="24" spans="1:7" ht="16.5">
      <c r="A24" s="3" t="s">
        <v>36</v>
      </c>
      <c r="B24" s="29">
        <v>99</v>
      </c>
      <c r="C24" s="29">
        <v>110.9</v>
      </c>
      <c r="D24" s="29">
        <v>133.1</v>
      </c>
      <c r="E24" s="29">
        <f t="shared" si="0"/>
        <v>22.19999999999999</v>
      </c>
      <c r="F24" s="16">
        <f t="shared" si="1"/>
        <v>34.44444444444443</v>
      </c>
      <c r="G24" s="16">
        <f t="shared" si="2"/>
        <v>20.018034265103694</v>
      </c>
    </row>
    <row r="25" spans="1:7" ht="16.5">
      <c r="A25" s="3" t="s">
        <v>37</v>
      </c>
      <c r="B25" s="29">
        <v>212.9</v>
      </c>
      <c r="C25" s="29">
        <v>266.2</v>
      </c>
      <c r="D25" s="29">
        <v>361.5</v>
      </c>
      <c r="E25" s="29">
        <f t="shared" si="0"/>
        <v>95.30000000000001</v>
      </c>
      <c r="F25" s="16">
        <f t="shared" si="1"/>
        <v>69.79802724283701</v>
      </c>
      <c r="G25" s="16">
        <f t="shared" si="2"/>
        <v>35.80015026296019</v>
      </c>
    </row>
    <row r="26" spans="1:7" ht="16.5">
      <c r="A26" s="3" t="s">
        <v>58</v>
      </c>
      <c r="B26" s="29">
        <f>SUM(B21:B25)</f>
        <v>4590.7</v>
      </c>
      <c r="C26" s="29">
        <f>SUM(C21:C25)</f>
        <v>5004.099999999999</v>
      </c>
      <c r="D26" s="29">
        <f>SUM(D21:D25)</f>
        <v>6872.200000000001</v>
      </c>
      <c r="E26" s="29">
        <f t="shared" si="0"/>
        <v>1868.1000000000013</v>
      </c>
      <c r="F26" s="16">
        <f t="shared" si="1"/>
        <v>49.6983030910319</v>
      </c>
      <c r="G26" s="16">
        <f t="shared" si="2"/>
        <v>37.331388261625506</v>
      </c>
    </row>
    <row r="27" spans="1:7" ht="16.5">
      <c r="A27" s="3" t="s">
        <v>41</v>
      </c>
      <c r="B27" s="29">
        <f>B26/B19*100</f>
        <v>96.91768530833703</v>
      </c>
      <c r="C27" s="29">
        <f>C26/C19*100</f>
        <v>95.2635686953873</v>
      </c>
      <c r="D27" s="29">
        <f>D26/D19*100</f>
        <v>98.08460835807263</v>
      </c>
      <c r="E27" s="29">
        <f t="shared" si="0"/>
        <v>2.8210396626853225</v>
      </c>
      <c r="F27" s="16">
        <f t="shared" si="1"/>
        <v>1.2040352037124222</v>
      </c>
      <c r="G27" s="16">
        <f t="shared" si="2"/>
        <v>2.9612995831657543</v>
      </c>
    </row>
    <row r="28" spans="1:7" ht="17.25" customHeight="1" hidden="1">
      <c r="A28" s="32" t="s">
        <v>48</v>
      </c>
      <c r="B28" s="33">
        <v>0</v>
      </c>
      <c r="C28" s="33">
        <v>0</v>
      </c>
      <c r="D28" s="33">
        <v>0</v>
      </c>
      <c r="E28" s="29">
        <f t="shared" si="0"/>
        <v>0</v>
      </c>
      <c r="F28" s="16" t="e">
        <f t="shared" si="1"/>
        <v>#DIV/0!</v>
      </c>
      <c r="G28" s="16" t="e">
        <f t="shared" si="2"/>
        <v>#DIV/0!</v>
      </c>
    </row>
    <row r="29" spans="1:7" ht="16.5" customHeight="1" hidden="1">
      <c r="A29" s="3" t="s">
        <v>38</v>
      </c>
      <c r="B29" s="29"/>
      <c r="C29" s="29"/>
      <c r="D29" s="29"/>
      <c r="E29" s="29">
        <f t="shared" si="0"/>
        <v>0</v>
      </c>
      <c r="F29" s="16" t="e">
        <f t="shared" si="1"/>
        <v>#DIV/0!</v>
      </c>
      <c r="G29" s="16" t="e">
        <f t="shared" si="2"/>
        <v>#DIV/0!</v>
      </c>
    </row>
    <row r="30" spans="1:7" ht="16.5" customHeight="1" hidden="1">
      <c r="A30" s="3" t="s">
        <v>33</v>
      </c>
      <c r="B30" s="29"/>
      <c r="C30" s="29"/>
      <c r="D30" s="29"/>
      <c r="E30" s="29">
        <f t="shared" si="0"/>
        <v>0</v>
      </c>
      <c r="F30" s="16" t="e">
        <f t="shared" si="1"/>
        <v>#DIV/0!</v>
      </c>
      <c r="G30" s="16" t="e">
        <f t="shared" si="2"/>
        <v>#DIV/0!</v>
      </c>
    </row>
    <row r="31" spans="1:7" ht="16.5" customHeight="1" hidden="1">
      <c r="A31" s="3" t="s">
        <v>34</v>
      </c>
      <c r="B31" s="29"/>
      <c r="C31" s="29"/>
      <c r="D31" s="29"/>
      <c r="E31" s="29">
        <f t="shared" si="0"/>
        <v>0</v>
      </c>
      <c r="F31" s="16" t="e">
        <f t="shared" si="1"/>
        <v>#DIV/0!</v>
      </c>
      <c r="G31" s="16" t="e">
        <f t="shared" si="2"/>
        <v>#DIV/0!</v>
      </c>
    </row>
    <row r="32" spans="1:7" ht="16.5" customHeight="1" hidden="1">
      <c r="A32" s="3" t="s">
        <v>35</v>
      </c>
      <c r="B32" s="29"/>
      <c r="C32" s="29"/>
      <c r="D32" s="29"/>
      <c r="E32" s="29">
        <f t="shared" si="0"/>
        <v>0</v>
      </c>
      <c r="F32" s="16" t="e">
        <f t="shared" si="1"/>
        <v>#DIV/0!</v>
      </c>
      <c r="G32" s="16" t="e">
        <f t="shared" si="2"/>
        <v>#DIV/0!</v>
      </c>
    </row>
    <row r="33" spans="1:7" ht="16.5" customHeight="1" hidden="1">
      <c r="A33" s="3" t="s">
        <v>36</v>
      </c>
      <c r="B33" s="29"/>
      <c r="C33" s="29"/>
      <c r="D33" s="29"/>
      <c r="E33" s="29">
        <f t="shared" si="0"/>
        <v>0</v>
      </c>
      <c r="F33" s="16" t="e">
        <f t="shared" si="1"/>
        <v>#DIV/0!</v>
      </c>
      <c r="G33" s="16" t="e">
        <f t="shared" si="2"/>
        <v>#DIV/0!</v>
      </c>
    </row>
    <row r="34" spans="1:7" ht="16.5" customHeight="1" hidden="1">
      <c r="A34" s="3" t="s">
        <v>37</v>
      </c>
      <c r="B34" s="29"/>
      <c r="C34" s="29"/>
      <c r="D34" s="29"/>
      <c r="E34" s="29">
        <f t="shared" si="0"/>
        <v>0</v>
      </c>
      <c r="F34" s="16" t="e">
        <f t="shared" si="1"/>
        <v>#DIV/0!</v>
      </c>
      <c r="G34" s="16" t="e">
        <f t="shared" si="2"/>
        <v>#DIV/0!</v>
      </c>
    </row>
    <row r="35" spans="1:7" ht="16.5" customHeight="1" hidden="1">
      <c r="A35" s="3" t="s">
        <v>40</v>
      </c>
      <c r="B35" s="29">
        <f>B30+B31+B32+B33+B34</f>
        <v>0</v>
      </c>
      <c r="C35" s="29">
        <f>C30+C31+C32+C33+C34</f>
        <v>0</v>
      </c>
      <c r="D35" s="29">
        <f>D30+D31+D32+D33+D34</f>
        <v>0</v>
      </c>
      <c r="E35" s="29">
        <f t="shared" si="0"/>
        <v>0</v>
      </c>
      <c r="F35" s="16" t="e">
        <f t="shared" si="1"/>
        <v>#DIV/0!</v>
      </c>
      <c r="G35" s="16" t="e">
        <f t="shared" si="2"/>
        <v>#DIV/0!</v>
      </c>
    </row>
    <row r="36" spans="1:7" ht="16.5" customHeight="1" hidden="1">
      <c r="A36" s="3" t="s">
        <v>41</v>
      </c>
      <c r="B36" s="29"/>
      <c r="C36" s="29"/>
      <c r="D36" s="29"/>
      <c r="E36" s="29">
        <f t="shared" si="0"/>
        <v>0</v>
      </c>
      <c r="F36" s="16" t="e">
        <f t="shared" si="1"/>
        <v>#DIV/0!</v>
      </c>
      <c r="G36" s="16" t="e">
        <f t="shared" si="2"/>
        <v>#DIV/0!</v>
      </c>
    </row>
    <row r="37" spans="1:7" ht="16.5">
      <c r="A37" s="32" t="s">
        <v>49</v>
      </c>
      <c r="B37" s="33">
        <v>1543</v>
      </c>
      <c r="C37" s="33">
        <v>2357.4</v>
      </c>
      <c r="D37" s="33">
        <v>3252.3</v>
      </c>
      <c r="E37" s="29">
        <f t="shared" si="0"/>
        <v>894.9000000000001</v>
      </c>
      <c r="F37" s="16">
        <f t="shared" si="1"/>
        <v>110.77770576798446</v>
      </c>
      <c r="G37" s="16">
        <f t="shared" si="2"/>
        <v>37.96131331127515</v>
      </c>
    </row>
    <row r="38" spans="1:7" ht="16.5">
      <c r="A38" s="3" t="s">
        <v>54</v>
      </c>
      <c r="B38" s="29"/>
      <c r="C38" s="29"/>
      <c r="D38" s="29"/>
      <c r="E38" s="29"/>
      <c r="F38" s="16"/>
      <c r="G38" s="16"/>
    </row>
    <row r="39" spans="1:7" ht="16.5">
      <c r="A39" s="3" t="s">
        <v>33</v>
      </c>
      <c r="B39" s="29">
        <v>844.8</v>
      </c>
      <c r="C39" s="29">
        <v>1370</v>
      </c>
      <c r="D39" s="29">
        <v>2120.8</v>
      </c>
      <c r="E39" s="29">
        <f t="shared" si="0"/>
        <v>750.8000000000002</v>
      </c>
      <c r="F39" s="16">
        <f t="shared" si="1"/>
        <v>151.04166666666669</v>
      </c>
      <c r="G39" s="16">
        <f t="shared" si="2"/>
        <v>54.80291970802921</v>
      </c>
    </row>
    <row r="40" spans="1:7" ht="16.5">
      <c r="A40" s="3" t="s">
        <v>34</v>
      </c>
      <c r="B40" s="29">
        <v>302.7</v>
      </c>
      <c r="C40" s="29">
        <v>301.4</v>
      </c>
      <c r="D40" s="29">
        <v>466.6</v>
      </c>
      <c r="E40" s="29">
        <f t="shared" si="0"/>
        <v>165.20000000000005</v>
      </c>
      <c r="F40" s="16">
        <f t="shared" si="1"/>
        <v>54.14601916088537</v>
      </c>
      <c r="G40" s="16">
        <f t="shared" si="2"/>
        <v>54.81088254810885</v>
      </c>
    </row>
    <row r="41" spans="1:7" ht="16.5">
      <c r="A41" s="3" t="s">
        <v>35</v>
      </c>
      <c r="B41" s="29">
        <v>3.2</v>
      </c>
      <c r="C41" s="29">
        <v>3.8</v>
      </c>
      <c r="D41" s="29">
        <v>4.1</v>
      </c>
      <c r="E41" s="29">
        <f t="shared" si="0"/>
        <v>0.2999999999999998</v>
      </c>
      <c r="F41" s="16">
        <f t="shared" si="1"/>
        <v>28.12499999999997</v>
      </c>
      <c r="G41" s="16">
        <f t="shared" si="2"/>
        <v>7.89473684210526</v>
      </c>
    </row>
    <row r="42" spans="1:7" ht="16.5">
      <c r="A42" s="3" t="s">
        <v>37</v>
      </c>
      <c r="B42" s="29">
        <v>147.5</v>
      </c>
      <c r="C42" s="29">
        <v>154.4</v>
      </c>
      <c r="D42" s="29">
        <v>242.8</v>
      </c>
      <c r="E42" s="29">
        <f t="shared" si="0"/>
        <v>88.4</v>
      </c>
      <c r="F42" s="16">
        <f t="shared" si="1"/>
        <v>64.61016949152543</v>
      </c>
      <c r="G42" s="16">
        <f t="shared" si="2"/>
        <v>57.25388601036269</v>
      </c>
    </row>
    <row r="43" spans="1:7" ht="16.5">
      <c r="A43" s="3" t="s">
        <v>58</v>
      </c>
      <c r="B43" s="29">
        <f>SUM(B39:B42)</f>
        <v>1298.2</v>
      </c>
      <c r="C43" s="29">
        <f>SUM(C39:C42)</f>
        <v>1829.6000000000001</v>
      </c>
      <c r="D43" s="29">
        <f>SUM(D39:D42)</f>
        <v>2834.3</v>
      </c>
      <c r="E43" s="29">
        <f t="shared" si="0"/>
        <v>1004.7</v>
      </c>
      <c r="F43" s="16">
        <f t="shared" si="1"/>
        <v>118.32537359420735</v>
      </c>
      <c r="G43" s="16">
        <f t="shared" si="2"/>
        <v>54.91364232619151</v>
      </c>
    </row>
    <row r="44" spans="1:7" ht="16.5">
      <c r="A44" s="3" t="s">
        <v>41</v>
      </c>
      <c r="B44" s="29">
        <f>B43/B37*100</f>
        <v>84.1348023331173</v>
      </c>
      <c r="C44" s="29">
        <f>C43/C37*100</f>
        <v>77.61092729278019</v>
      </c>
      <c r="D44" s="29">
        <f>D43/D37*100</f>
        <v>87.14755711342742</v>
      </c>
      <c r="E44" s="29">
        <f t="shared" si="0"/>
        <v>9.536629820647235</v>
      </c>
      <c r="F44" s="16">
        <f t="shared" si="1"/>
        <v>3.5808662964246736</v>
      </c>
      <c r="G44" s="16">
        <f t="shared" si="2"/>
        <v>12.287741112370895</v>
      </c>
    </row>
    <row r="45" spans="1:7" ht="15.75" customHeight="1" hidden="1" thickBot="1">
      <c r="A45" s="32" t="s">
        <v>24</v>
      </c>
      <c r="B45" s="33"/>
      <c r="C45" s="33"/>
      <c r="D45" s="33"/>
      <c r="E45" s="29">
        <f t="shared" si="0"/>
        <v>0</v>
      </c>
      <c r="F45" s="16" t="e">
        <f t="shared" si="1"/>
        <v>#DIV/0!</v>
      </c>
      <c r="G45" s="16" t="e">
        <f t="shared" si="2"/>
        <v>#DIV/0!</v>
      </c>
    </row>
    <row r="46" spans="1:7" ht="15" customHeight="1" hidden="1">
      <c r="A46" s="3" t="s">
        <v>38</v>
      </c>
      <c r="B46" s="29"/>
      <c r="C46" s="29"/>
      <c r="D46" s="29"/>
      <c r="E46" s="29">
        <f t="shared" si="0"/>
        <v>0</v>
      </c>
      <c r="F46" s="16" t="e">
        <f t="shared" si="1"/>
        <v>#DIV/0!</v>
      </c>
      <c r="G46" s="16" t="e">
        <f t="shared" si="2"/>
        <v>#DIV/0!</v>
      </c>
    </row>
    <row r="47" spans="1:7" ht="15" customHeight="1" hidden="1">
      <c r="A47" s="3" t="s">
        <v>33</v>
      </c>
      <c r="B47" s="29"/>
      <c r="C47" s="29"/>
      <c r="D47" s="29"/>
      <c r="E47" s="29">
        <f t="shared" si="0"/>
        <v>0</v>
      </c>
      <c r="F47" s="16" t="e">
        <f t="shared" si="1"/>
        <v>#DIV/0!</v>
      </c>
      <c r="G47" s="16" t="e">
        <f t="shared" si="2"/>
        <v>#DIV/0!</v>
      </c>
    </row>
    <row r="48" spans="1:7" ht="15" customHeight="1" hidden="1">
      <c r="A48" s="3" t="s">
        <v>34</v>
      </c>
      <c r="B48" s="29"/>
      <c r="C48" s="29"/>
      <c r="D48" s="29"/>
      <c r="E48" s="29">
        <f t="shared" si="0"/>
        <v>0</v>
      </c>
      <c r="F48" s="16" t="e">
        <f t="shared" si="1"/>
        <v>#DIV/0!</v>
      </c>
      <c r="G48" s="16" t="e">
        <f t="shared" si="2"/>
        <v>#DIV/0!</v>
      </c>
    </row>
    <row r="49" spans="1:7" ht="15" customHeight="1" hidden="1">
      <c r="A49" s="3" t="s">
        <v>35</v>
      </c>
      <c r="B49" s="29"/>
      <c r="C49" s="29"/>
      <c r="D49" s="29"/>
      <c r="E49" s="29">
        <f t="shared" si="0"/>
        <v>0</v>
      </c>
      <c r="F49" s="16" t="e">
        <f t="shared" si="1"/>
        <v>#DIV/0!</v>
      </c>
      <c r="G49" s="16" t="e">
        <f t="shared" si="2"/>
        <v>#DIV/0!</v>
      </c>
    </row>
    <row r="50" spans="1:7" ht="15" customHeight="1" hidden="1">
      <c r="A50" s="3" t="s">
        <v>37</v>
      </c>
      <c r="B50" s="29"/>
      <c r="C50" s="29"/>
      <c r="D50" s="29"/>
      <c r="E50" s="29">
        <f t="shared" si="0"/>
        <v>0</v>
      </c>
      <c r="F50" s="16" t="e">
        <f t="shared" si="1"/>
        <v>#DIV/0!</v>
      </c>
      <c r="G50" s="16" t="e">
        <f t="shared" si="2"/>
        <v>#DIV/0!</v>
      </c>
    </row>
    <row r="51" spans="1:7" ht="15.75" customHeight="1" hidden="1">
      <c r="A51" s="3" t="s">
        <v>40</v>
      </c>
      <c r="B51" s="29">
        <f>SUM(B47:B50)</f>
        <v>0</v>
      </c>
      <c r="C51" s="29">
        <f>SUM(C47:C50)</f>
        <v>0</v>
      </c>
      <c r="D51" s="29">
        <f>SUM(D47:D50)</f>
        <v>0</v>
      </c>
      <c r="E51" s="29">
        <f t="shared" si="0"/>
        <v>0</v>
      </c>
      <c r="F51" s="16" t="e">
        <f t="shared" si="1"/>
        <v>#DIV/0!</v>
      </c>
      <c r="G51" s="16" t="e">
        <f t="shared" si="2"/>
        <v>#DIV/0!</v>
      </c>
    </row>
    <row r="52" spans="1:7" ht="16.5" customHeight="1" hidden="1" thickBot="1">
      <c r="A52" s="3" t="s">
        <v>41</v>
      </c>
      <c r="B52" s="29" t="e">
        <f>B51/B45*100</f>
        <v>#DIV/0!</v>
      </c>
      <c r="C52" s="29" t="e">
        <f>C51/C45*100</f>
        <v>#DIV/0!</v>
      </c>
      <c r="D52" s="29" t="e">
        <f>D51/D45*100</f>
        <v>#DIV/0!</v>
      </c>
      <c r="E52" s="29" t="e">
        <f t="shared" si="0"/>
        <v>#DIV/0!</v>
      </c>
      <c r="F52" s="16" t="e">
        <f t="shared" si="1"/>
        <v>#DIV/0!</v>
      </c>
      <c r="G52" s="16" t="e">
        <f t="shared" si="2"/>
        <v>#DIV/0!</v>
      </c>
    </row>
    <row r="53" spans="1:7" ht="16.5">
      <c r="A53" s="34" t="s">
        <v>50</v>
      </c>
      <c r="B53" s="33">
        <v>11744.2</v>
      </c>
      <c r="C53" s="33">
        <v>13896.5</v>
      </c>
      <c r="D53" s="33">
        <v>18791.3</v>
      </c>
      <c r="E53" s="29">
        <f t="shared" si="0"/>
        <v>4894.799999999999</v>
      </c>
      <c r="F53" s="16">
        <f t="shared" si="1"/>
        <v>60.00493860799372</v>
      </c>
      <c r="G53" s="16">
        <f t="shared" si="2"/>
        <v>35.22325765480517</v>
      </c>
    </row>
    <row r="54" spans="1:7" ht="16.5">
      <c r="A54" s="3" t="s">
        <v>54</v>
      </c>
      <c r="B54" s="29"/>
      <c r="C54" s="29"/>
      <c r="D54" s="29"/>
      <c r="E54" s="29"/>
      <c r="F54" s="16"/>
      <c r="G54" s="16"/>
    </row>
    <row r="55" spans="1:7" ht="16.5">
      <c r="A55" s="3" t="s">
        <v>33</v>
      </c>
      <c r="B55" s="29">
        <v>6948.6</v>
      </c>
      <c r="C55" s="29">
        <v>8950.1</v>
      </c>
      <c r="D55" s="29">
        <v>12962.1</v>
      </c>
      <c r="E55" s="29">
        <f aca="true" t="shared" si="3" ref="E55:E61">D55-C55</f>
        <v>4012</v>
      </c>
      <c r="F55" s="16">
        <f t="shared" si="1"/>
        <v>86.54261290044036</v>
      </c>
      <c r="G55" s="16">
        <f t="shared" si="2"/>
        <v>44.82631478977888</v>
      </c>
    </row>
    <row r="56" spans="1:7" ht="16.5">
      <c r="A56" s="3" t="s">
        <v>34</v>
      </c>
      <c r="B56" s="29">
        <v>2554.4</v>
      </c>
      <c r="C56" s="29">
        <v>1969.1</v>
      </c>
      <c r="D56" s="29">
        <v>2851.6</v>
      </c>
      <c r="E56" s="29">
        <f t="shared" si="3"/>
        <v>882.5</v>
      </c>
      <c r="F56" s="16">
        <f t="shared" si="1"/>
        <v>11.634826182273713</v>
      </c>
      <c r="G56" s="16">
        <f t="shared" si="2"/>
        <v>44.817429282413286</v>
      </c>
    </row>
    <row r="57" spans="1:7" ht="15" customHeight="1" hidden="1">
      <c r="A57" s="3" t="s">
        <v>35</v>
      </c>
      <c r="B57" s="29"/>
      <c r="C57" s="29"/>
      <c r="D57" s="29"/>
      <c r="E57" s="29">
        <f t="shared" si="3"/>
        <v>0</v>
      </c>
      <c r="F57" s="16" t="e">
        <f t="shared" si="1"/>
        <v>#DIV/0!</v>
      </c>
      <c r="G57" s="16" t="e">
        <f t="shared" si="2"/>
        <v>#DIV/0!</v>
      </c>
    </row>
    <row r="58" spans="1:7" ht="15" customHeight="1" hidden="1">
      <c r="A58" s="3" t="s">
        <v>36</v>
      </c>
      <c r="B58" s="29"/>
      <c r="C58" s="29"/>
      <c r="D58" s="29"/>
      <c r="E58" s="29">
        <f t="shared" si="3"/>
        <v>0</v>
      </c>
      <c r="F58" s="16" t="e">
        <f t="shared" si="1"/>
        <v>#DIV/0!</v>
      </c>
      <c r="G58" s="16" t="e">
        <f t="shared" si="2"/>
        <v>#DIV/0!</v>
      </c>
    </row>
    <row r="59" spans="1:7" ht="15" customHeight="1" hidden="1">
      <c r="A59" s="3" t="s">
        <v>37</v>
      </c>
      <c r="B59" s="29"/>
      <c r="C59" s="29"/>
      <c r="D59" s="29"/>
      <c r="E59" s="29">
        <f t="shared" si="3"/>
        <v>0</v>
      </c>
      <c r="F59" s="16" t="e">
        <f t="shared" si="1"/>
        <v>#DIV/0!</v>
      </c>
      <c r="G59" s="16" t="e">
        <f t="shared" si="2"/>
        <v>#DIV/0!</v>
      </c>
    </row>
    <row r="60" spans="1:7" ht="16.5">
      <c r="A60" s="3" t="s">
        <v>37</v>
      </c>
      <c r="B60" s="29">
        <v>565.6</v>
      </c>
      <c r="C60" s="29">
        <v>628</v>
      </c>
      <c r="D60" s="29">
        <v>792.7</v>
      </c>
      <c r="E60" s="29">
        <f t="shared" si="3"/>
        <v>164.70000000000005</v>
      </c>
      <c r="F60" s="16">
        <f t="shared" si="1"/>
        <v>40.15205091937764</v>
      </c>
      <c r="G60" s="16">
        <f t="shared" si="2"/>
        <v>26.22611464968155</v>
      </c>
    </row>
    <row r="61" spans="1:7" ht="16.5">
      <c r="A61" s="4" t="s">
        <v>53</v>
      </c>
      <c r="B61" s="29"/>
      <c r="C61" s="29"/>
      <c r="D61" s="29">
        <v>6.5</v>
      </c>
      <c r="E61" s="29">
        <f t="shared" si="3"/>
        <v>6.5</v>
      </c>
      <c r="F61" s="16"/>
      <c r="G61" s="16"/>
    </row>
    <row r="62" spans="1:7" ht="15" customHeight="1" hidden="1">
      <c r="A62" s="3" t="s">
        <v>5</v>
      </c>
      <c r="B62" s="29"/>
      <c r="C62" s="29"/>
      <c r="D62" s="29"/>
      <c r="E62" s="29"/>
      <c r="F62" s="16" t="e">
        <f t="shared" si="1"/>
        <v>#DIV/0!</v>
      </c>
      <c r="G62" s="16" t="e">
        <f t="shared" si="2"/>
        <v>#DIV/0!</v>
      </c>
    </row>
    <row r="63" spans="1:7" ht="15" customHeight="1" hidden="1">
      <c r="A63" s="3" t="s">
        <v>6</v>
      </c>
      <c r="B63" s="29">
        <v>224.5</v>
      </c>
      <c r="C63" s="29">
        <v>224.5</v>
      </c>
      <c r="D63" s="29">
        <v>224.5</v>
      </c>
      <c r="E63" s="29">
        <v>224.5</v>
      </c>
      <c r="F63" s="16">
        <f t="shared" si="1"/>
        <v>0</v>
      </c>
      <c r="G63" s="16">
        <f t="shared" si="2"/>
        <v>0</v>
      </c>
    </row>
    <row r="64" spans="1:7" ht="15.75" customHeight="1" hidden="1" thickBot="1">
      <c r="A64" s="3" t="s">
        <v>7</v>
      </c>
      <c r="B64" s="29">
        <f>SUM(B53-B60-B61-B62-B63)</f>
        <v>10954.1</v>
      </c>
      <c r="C64" s="29">
        <f>SUM(C53-C60-C61-C62-C63)</f>
        <v>13044</v>
      </c>
      <c r="D64" s="29">
        <f>SUM(D53-D60-D61-D62-D63)</f>
        <v>17767.6</v>
      </c>
      <c r="E64" s="29">
        <f>SUM(E53-E60-E61-E62-E63)</f>
        <v>4499.099999999999</v>
      </c>
      <c r="F64" s="16">
        <f t="shared" si="1"/>
        <v>62.2004546242959</v>
      </c>
      <c r="G64" s="16">
        <f t="shared" si="2"/>
        <v>36.2128181539405</v>
      </c>
    </row>
    <row r="65" spans="1:7" ht="9.75" customHeight="1" hidden="1">
      <c r="A65" s="42" t="s">
        <v>13</v>
      </c>
      <c r="B65" s="55">
        <f>SUM(B67:B69)</f>
        <v>27594</v>
      </c>
      <c r="C65" s="55">
        <f>SUM(C67:C69)</f>
        <v>27594</v>
      </c>
      <c r="D65" s="55">
        <f>SUM(D67:D69)</f>
        <v>27594</v>
      </c>
      <c r="E65" s="55">
        <f>SUM(E67:E69)</f>
        <v>27594</v>
      </c>
      <c r="F65" s="16">
        <f t="shared" si="1"/>
        <v>0</v>
      </c>
      <c r="G65" s="16">
        <f t="shared" si="2"/>
        <v>0</v>
      </c>
    </row>
    <row r="66" spans="1:7" ht="54" customHeight="1" hidden="1">
      <c r="A66" s="42"/>
      <c r="B66" s="55"/>
      <c r="C66" s="55"/>
      <c r="D66" s="55"/>
      <c r="E66" s="55"/>
      <c r="F66" s="16" t="e">
        <f t="shared" si="1"/>
        <v>#DIV/0!</v>
      </c>
      <c r="G66" s="16" t="e">
        <f t="shared" si="2"/>
        <v>#DIV/0!</v>
      </c>
    </row>
    <row r="67" spans="1:7" ht="15" customHeight="1" hidden="1">
      <c r="A67" s="3" t="s">
        <v>8</v>
      </c>
      <c r="B67" s="29">
        <v>18984</v>
      </c>
      <c r="C67" s="29">
        <v>18984</v>
      </c>
      <c r="D67" s="29">
        <v>18984</v>
      </c>
      <c r="E67" s="29">
        <v>18984</v>
      </c>
      <c r="F67" s="16">
        <f t="shared" si="1"/>
        <v>0</v>
      </c>
      <c r="G67" s="16">
        <f t="shared" si="2"/>
        <v>0</v>
      </c>
    </row>
    <row r="68" spans="1:7" ht="15" customHeight="1" hidden="1">
      <c r="A68" s="3" t="s">
        <v>9</v>
      </c>
      <c r="B68" s="29">
        <v>8360</v>
      </c>
      <c r="C68" s="29">
        <v>8360</v>
      </c>
      <c r="D68" s="29">
        <v>8360</v>
      </c>
      <c r="E68" s="29">
        <v>8360</v>
      </c>
      <c r="F68" s="16">
        <f t="shared" si="1"/>
        <v>0</v>
      </c>
      <c r="G68" s="16">
        <f t="shared" si="2"/>
        <v>0</v>
      </c>
    </row>
    <row r="69" spans="1:7" ht="15.75" customHeight="1" hidden="1" thickBot="1">
      <c r="A69" s="3" t="s">
        <v>18</v>
      </c>
      <c r="B69" s="29">
        <v>250</v>
      </c>
      <c r="C69" s="29">
        <v>250</v>
      </c>
      <c r="D69" s="29">
        <v>250</v>
      </c>
      <c r="E69" s="29">
        <v>250</v>
      </c>
      <c r="F69" s="16">
        <f t="shared" si="1"/>
        <v>0</v>
      </c>
      <c r="G69" s="16">
        <f t="shared" si="2"/>
        <v>0</v>
      </c>
    </row>
    <row r="70" spans="1:7" ht="12.75" customHeight="1" hidden="1">
      <c r="A70" s="42" t="s">
        <v>14</v>
      </c>
      <c r="B70" s="55">
        <v>16589.6</v>
      </c>
      <c r="C70" s="55">
        <v>16589.6</v>
      </c>
      <c r="D70" s="55">
        <v>16589.6</v>
      </c>
      <c r="E70" s="55">
        <v>16589.6</v>
      </c>
      <c r="F70" s="16">
        <f t="shared" si="1"/>
        <v>0</v>
      </c>
      <c r="G70" s="16">
        <f t="shared" si="2"/>
        <v>0</v>
      </c>
    </row>
    <row r="71" spans="1:7" ht="33.75" customHeight="1" hidden="1">
      <c r="A71" s="42" t="s">
        <v>10</v>
      </c>
      <c r="B71" s="55"/>
      <c r="C71" s="55"/>
      <c r="D71" s="55"/>
      <c r="E71" s="55"/>
      <c r="F71" s="16" t="e">
        <f t="shared" si="1"/>
        <v>#DIV/0!</v>
      </c>
      <c r="G71" s="16" t="e">
        <f t="shared" si="2"/>
        <v>#DIV/0!</v>
      </c>
    </row>
    <row r="72" spans="1:7" ht="13.5" customHeight="1" hidden="1">
      <c r="A72" s="3" t="s">
        <v>38</v>
      </c>
      <c r="B72" s="35"/>
      <c r="C72" s="35"/>
      <c r="D72" s="35"/>
      <c r="E72" s="35"/>
      <c r="F72" s="16" t="e">
        <f t="shared" si="1"/>
        <v>#DIV/0!</v>
      </c>
      <c r="G72" s="16" t="e">
        <f t="shared" si="2"/>
        <v>#DIV/0!</v>
      </c>
    </row>
    <row r="73" spans="1:7" ht="15.75" customHeight="1" hidden="1">
      <c r="A73" s="3" t="s">
        <v>33</v>
      </c>
      <c r="B73" s="35">
        <v>8980.3</v>
      </c>
      <c r="C73" s="35">
        <v>8980.3</v>
      </c>
      <c r="D73" s="35">
        <v>8980.3</v>
      </c>
      <c r="E73" s="35">
        <v>8980.3</v>
      </c>
      <c r="F73" s="16">
        <f t="shared" si="1"/>
        <v>0</v>
      </c>
      <c r="G73" s="16">
        <f t="shared" si="2"/>
        <v>0</v>
      </c>
    </row>
    <row r="74" spans="1:7" ht="13.5" customHeight="1" hidden="1">
      <c r="A74" s="3" t="s">
        <v>34</v>
      </c>
      <c r="B74" s="35">
        <v>3117.1</v>
      </c>
      <c r="C74" s="35">
        <v>3117.1</v>
      </c>
      <c r="D74" s="35">
        <v>3117.1</v>
      </c>
      <c r="E74" s="35">
        <v>3117.1</v>
      </c>
      <c r="F74" s="16">
        <f aca="true" t="shared" si="4" ref="F74:F111">(D74/B74)*100-100</f>
        <v>0</v>
      </c>
      <c r="G74" s="16">
        <f aca="true" t="shared" si="5" ref="G74:G124">(D74/C74)*100-100</f>
        <v>0</v>
      </c>
    </row>
    <row r="75" spans="1:7" ht="15" customHeight="1" hidden="1" thickBot="1">
      <c r="A75" s="3" t="s">
        <v>37</v>
      </c>
      <c r="B75" s="35">
        <v>652.8</v>
      </c>
      <c r="C75" s="35">
        <v>652.8</v>
      </c>
      <c r="D75" s="35">
        <v>652.8</v>
      </c>
      <c r="E75" s="35">
        <v>652.8</v>
      </c>
      <c r="F75" s="16">
        <f t="shared" si="4"/>
        <v>0</v>
      </c>
      <c r="G75" s="16">
        <f t="shared" si="5"/>
        <v>0</v>
      </c>
    </row>
    <row r="76" spans="1:7" ht="16.5" customHeight="1" hidden="1" thickBot="1">
      <c r="A76" s="3" t="s">
        <v>11</v>
      </c>
      <c r="B76" s="29">
        <f>SUM(B85:B99)</f>
        <v>91289.6</v>
      </c>
      <c r="C76" s="29">
        <f>SUM(C85:C99)</f>
        <v>91289.6</v>
      </c>
      <c r="D76" s="29">
        <f>SUM(D85:D99)</f>
        <v>91289.6</v>
      </c>
      <c r="E76" s="29">
        <f>SUM(E85:E99)</f>
        <v>91289.6</v>
      </c>
      <c r="F76" s="16">
        <f t="shared" si="4"/>
        <v>0</v>
      </c>
      <c r="G76" s="16">
        <f t="shared" si="5"/>
        <v>0</v>
      </c>
    </row>
    <row r="77" spans="1:7" ht="15" customHeight="1" hidden="1">
      <c r="A77" s="3" t="s">
        <v>15</v>
      </c>
      <c r="B77" s="29"/>
      <c r="C77" s="29"/>
      <c r="D77" s="29"/>
      <c r="E77" s="29"/>
      <c r="F77" s="16" t="e">
        <f t="shared" si="4"/>
        <v>#DIV/0!</v>
      </c>
      <c r="G77" s="16" t="e">
        <f t="shared" si="5"/>
        <v>#DIV/0!</v>
      </c>
    </row>
    <row r="78" spans="1:7" ht="15" customHeight="1" hidden="1">
      <c r="A78" s="32" t="s">
        <v>16</v>
      </c>
      <c r="B78" s="33"/>
      <c r="C78" s="33"/>
      <c r="D78" s="33"/>
      <c r="E78" s="33"/>
      <c r="F78" s="16" t="e">
        <f t="shared" si="4"/>
        <v>#DIV/0!</v>
      </c>
      <c r="G78" s="16" t="e">
        <f t="shared" si="5"/>
        <v>#DIV/0!</v>
      </c>
    </row>
    <row r="79" spans="1:7" ht="15" customHeight="1" hidden="1">
      <c r="A79" s="3" t="s">
        <v>38</v>
      </c>
      <c r="B79" s="29"/>
      <c r="C79" s="29"/>
      <c r="D79" s="29"/>
      <c r="E79" s="29"/>
      <c r="F79" s="16" t="e">
        <f t="shared" si="4"/>
        <v>#DIV/0!</v>
      </c>
      <c r="G79" s="16" t="e">
        <f t="shared" si="5"/>
        <v>#DIV/0!</v>
      </c>
    </row>
    <row r="80" spans="1:7" ht="15" customHeight="1" hidden="1">
      <c r="A80" s="3" t="s">
        <v>33</v>
      </c>
      <c r="B80" s="29"/>
      <c r="C80" s="29"/>
      <c r="D80" s="29"/>
      <c r="E80" s="29"/>
      <c r="F80" s="16" t="e">
        <f t="shared" si="4"/>
        <v>#DIV/0!</v>
      </c>
      <c r="G80" s="16" t="e">
        <f t="shared" si="5"/>
        <v>#DIV/0!</v>
      </c>
    </row>
    <row r="81" spans="1:7" ht="15" customHeight="1" hidden="1">
      <c r="A81" s="3" t="s">
        <v>34</v>
      </c>
      <c r="B81" s="29"/>
      <c r="C81" s="29"/>
      <c r="D81" s="29"/>
      <c r="E81" s="29"/>
      <c r="F81" s="16" t="e">
        <f t="shared" si="4"/>
        <v>#DIV/0!</v>
      </c>
      <c r="G81" s="16" t="e">
        <f t="shared" si="5"/>
        <v>#DIV/0!</v>
      </c>
    </row>
    <row r="82" spans="1:7" ht="15" customHeight="1" hidden="1">
      <c r="A82" s="3" t="s">
        <v>35</v>
      </c>
      <c r="B82" s="29"/>
      <c r="C82" s="29"/>
      <c r="D82" s="29"/>
      <c r="E82" s="29"/>
      <c r="F82" s="16" t="e">
        <f t="shared" si="4"/>
        <v>#DIV/0!</v>
      </c>
      <c r="G82" s="16" t="e">
        <f t="shared" si="5"/>
        <v>#DIV/0!</v>
      </c>
    </row>
    <row r="83" spans="1:7" ht="15" customHeight="1" hidden="1">
      <c r="A83" s="3" t="s">
        <v>36</v>
      </c>
      <c r="B83" s="29"/>
      <c r="C83" s="29"/>
      <c r="D83" s="29"/>
      <c r="E83" s="29"/>
      <c r="F83" s="16" t="e">
        <f t="shared" si="4"/>
        <v>#DIV/0!</v>
      </c>
      <c r="G83" s="16" t="e">
        <f t="shared" si="5"/>
        <v>#DIV/0!</v>
      </c>
    </row>
    <row r="84" spans="1:7" ht="15" customHeight="1" hidden="1">
      <c r="A84" s="3" t="s">
        <v>37</v>
      </c>
      <c r="B84" s="29"/>
      <c r="C84" s="29"/>
      <c r="D84" s="29"/>
      <c r="E84" s="29"/>
      <c r="F84" s="16" t="e">
        <f t="shared" si="4"/>
        <v>#DIV/0!</v>
      </c>
      <c r="G84" s="16" t="e">
        <f t="shared" si="5"/>
        <v>#DIV/0!</v>
      </c>
    </row>
    <row r="85" spans="1:7" ht="30" customHeight="1" hidden="1">
      <c r="A85" s="36" t="s">
        <v>32</v>
      </c>
      <c r="B85" s="33">
        <v>282.8</v>
      </c>
      <c r="C85" s="33">
        <v>282.8</v>
      </c>
      <c r="D85" s="33">
        <v>282.8</v>
      </c>
      <c r="E85" s="33">
        <v>282.8</v>
      </c>
      <c r="F85" s="16">
        <f t="shared" si="4"/>
        <v>0</v>
      </c>
      <c r="G85" s="16">
        <f t="shared" si="5"/>
        <v>0</v>
      </c>
    </row>
    <row r="86" spans="1:7" ht="15" customHeight="1" hidden="1">
      <c r="A86" s="3" t="s">
        <v>38</v>
      </c>
      <c r="B86" s="29"/>
      <c r="C86" s="29"/>
      <c r="D86" s="29"/>
      <c r="E86" s="29"/>
      <c r="F86" s="16" t="e">
        <f t="shared" si="4"/>
        <v>#DIV/0!</v>
      </c>
      <c r="G86" s="16" t="e">
        <f t="shared" si="5"/>
        <v>#DIV/0!</v>
      </c>
    </row>
    <row r="87" spans="1:7" ht="15" customHeight="1" hidden="1">
      <c r="A87" s="3" t="s">
        <v>33</v>
      </c>
      <c r="B87" s="29"/>
      <c r="C87" s="29"/>
      <c r="D87" s="29"/>
      <c r="E87" s="29"/>
      <c r="F87" s="16" t="e">
        <f t="shared" si="4"/>
        <v>#DIV/0!</v>
      </c>
      <c r="G87" s="16" t="e">
        <f t="shared" si="5"/>
        <v>#DIV/0!</v>
      </c>
    </row>
    <row r="88" spans="1:7" ht="15" customHeight="1" hidden="1">
      <c r="A88" s="3" t="s">
        <v>34</v>
      </c>
      <c r="B88" s="29"/>
      <c r="C88" s="29"/>
      <c r="D88" s="29"/>
      <c r="E88" s="29"/>
      <c r="F88" s="16" t="e">
        <f t="shared" si="4"/>
        <v>#DIV/0!</v>
      </c>
      <c r="G88" s="16" t="e">
        <f t="shared" si="5"/>
        <v>#DIV/0!</v>
      </c>
    </row>
    <row r="89" spans="1:7" ht="15" customHeight="1" hidden="1">
      <c r="A89" s="3" t="s">
        <v>37</v>
      </c>
      <c r="B89" s="29"/>
      <c r="C89" s="29"/>
      <c r="D89" s="29"/>
      <c r="E89" s="29"/>
      <c r="F89" s="16" t="e">
        <f t="shared" si="4"/>
        <v>#DIV/0!</v>
      </c>
      <c r="G89" s="16" t="e">
        <f t="shared" si="5"/>
        <v>#DIV/0!</v>
      </c>
    </row>
    <row r="90" spans="1:7" ht="15" customHeight="1" hidden="1">
      <c r="A90" s="3" t="s">
        <v>17</v>
      </c>
      <c r="B90" s="29">
        <v>1000</v>
      </c>
      <c r="C90" s="29">
        <v>1000</v>
      </c>
      <c r="D90" s="29">
        <v>1000</v>
      </c>
      <c r="E90" s="29">
        <v>1000</v>
      </c>
      <c r="F90" s="16">
        <f t="shared" si="4"/>
        <v>0</v>
      </c>
      <c r="G90" s="16">
        <f t="shared" si="5"/>
        <v>0</v>
      </c>
    </row>
    <row r="91" spans="1:7" ht="15" customHeight="1" hidden="1">
      <c r="A91" s="3" t="s">
        <v>27</v>
      </c>
      <c r="B91" s="29">
        <v>17831.9</v>
      </c>
      <c r="C91" s="29">
        <v>17831.9</v>
      </c>
      <c r="D91" s="29">
        <v>17831.9</v>
      </c>
      <c r="E91" s="29">
        <v>17831.9</v>
      </c>
      <c r="F91" s="16">
        <f t="shared" si="4"/>
        <v>0</v>
      </c>
      <c r="G91" s="16">
        <f t="shared" si="5"/>
        <v>0</v>
      </c>
    </row>
    <row r="92" spans="1:7" ht="15" customHeight="1" hidden="1">
      <c r="A92" s="3" t="s">
        <v>19</v>
      </c>
      <c r="B92" s="29">
        <v>1700</v>
      </c>
      <c r="C92" s="29">
        <v>1700</v>
      </c>
      <c r="D92" s="29">
        <v>1700</v>
      </c>
      <c r="E92" s="29">
        <v>1700</v>
      </c>
      <c r="F92" s="16">
        <f t="shared" si="4"/>
        <v>0</v>
      </c>
      <c r="G92" s="16">
        <f t="shared" si="5"/>
        <v>0</v>
      </c>
    </row>
    <row r="93" spans="1:7" ht="30" customHeight="1" hidden="1">
      <c r="A93" s="37" t="s">
        <v>31</v>
      </c>
      <c r="B93" s="29">
        <v>100</v>
      </c>
      <c r="C93" s="29">
        <v>100</v>
      </c>
      <c r="D93" s="29">
        <v>100</v>
      </c>
      <c r="E93" s="29">
        <v>100</v>
      </c>
      <c r="F93" s="16">
        <f t="shared" si="4"/>
        <v>0</v>
      </c>
      <c r="G93" s="16">
        <f t="shared" si="5"/>
        <v>0</v>
      </c>
    </row>
    <row r="94" spans="1:7" ht="15" customHeight="1" hidden="1">
      <c r="A94" s="3" t="s">
        <v>20</v>
      </c>
      <c r="B94" s="29">
        <v>500</v>
      </c>
      <c r="C94" s="29">
        <v>500</v>
      </c>
      <c r="D94" s="29">
        <v>500</v>
      </c>
      <c r="E94" s="29">
        <v>500</v>
      </c>
      <c r="F94" s="16">
        <f t="shared" si="4"/>
        <v>0</v>
      </c>
      <c r="G94" s="16">
        <f t="shared" si="5"/>
        <v>0</v>
      </c>
    </row>
    <row r="95" spans="1:7" ht="15" customHeight="1" hidden="1">
      <c r="A95" s="38" t="s">
        <v>11</v>
      </c>
      <c r="B95" s="29">
        <v>21.6</v>
      </c>
      <c r="C95" s="29">
        <v>21.6</v>
      </c>
      <c r="D95" s="29">
        <v>21.6</v>
      </c>
      <c r="E95" s="29">
        <v>21.6</v>
      </c>
      <c r="F95" s="16">
        <f t="shared" si="4"/>
        <v>0</v>
      </c>
      <c r="G95" s="16">
        <f t="shared" si="5"/>
        <v>0</v>
      </c>
    </row>
    <row r="96" spans="1:7" ht="60" customHeight="1" hidden="1">
      <c r="A96" s="38" t="s">
        <v>21</v>
      </c>
      <c r="B96" s="39">
        <v>62047.3</v>
      </c>
      <c r="C96" s="39">
        <v>62047.3</v>
      </c>
      <c r="D96" s="39">
        <v>62047.3</v>
      </c>
      <c r="E96" s="39">
        <v>62047.3</v>
      </c>
      <c r="F96" s="16">
        <f t="shared" si="4"/>
        <v>0</v>
      </c>
      <c r="G96" s="16">
        <f t="shared" si="5"/>
        <v>0</v>
      </c>
    </row>
    <row r="97" spans="1:7" ht="45" customHeight="1" hidden="1">
      <c r="A97" s="38" t="s">
        <v>29</v>
      </c>
      <c r="B97" s="39"/>
      <c r="C97" s="39"/>
      <c r="D97" s="39"/>
      <c r="E97" s="39"/>
      <c r="F97" s="16" t="e">
        <f t="shared" si="4"/>
        <v>#DIV/0!</v>
      </c>
      <c r="G97" s="16" t="e">
        <f t="shared" si="5"/>
        <v>#DIV/0!</v>
      </c>
    </row>
    <row r="98" spans="1:7" ht="15" customHeight="1" hidden="1">
      <c r="A98" s="38" t="s">
        <v>30</v>
      </c>
      <c r="B98" s="39"/>
      <c r="C98" s="39"/>
      <c r="D98" s="39"/>
      <c r="E98" s="39"/>
      <c r="F98" s="16" t="e">
        <f t="shared" si="4"/>
        <v>#DIV/0!</v>
      </c>
      <c r="G98" s="16" t="e">
        <f t="shared" si="5"/>
        <v>#DIV/0!</v>
      </c>
    </row>
    <row r="99" spans="1:7" ht="63.75" customHeight="1" hidden="1" thickBot="1">
      <c r="A99" s="38" t="s">
        <v>28</v>
      </c>
      <c r="B99" s="39">
        <v>7806</v>
      </c>
      <c r="C99" s="39">
        <v>7806</v>
      </c>
      <c r="D99" s="39">
        <v>7806</v>
      </c>
      <c r="E99" s="39">
        <v>7806</v>
      </c>
      <c r="F99" s="16">
        <f t="shared" si="4"/>
        <v>0</v>
      </c>
      <c r="G99" s="16">
        <f t="shared" si="5"/>
        <v>0</v>
      </c>
    </row>
    <row r="100" spans="1:7" ht="20.25" customHeight="1" hidden="1">
      <c r="A100" s="2" t="s">
        <v>12</v>
      </c>
      <c r="B100" s="29">
        <f>B9+B53+B65+B70+B76</f>
        <v>165969.6</v>
      </c>
      <c r="C100" s="29">
        <f>C9+C53+C65+C70+C76</f>
        <v>172012.6</v>
      </c>
      <c r="D100" s="29">
        <f>D9+D53+D65+D70+D76</f>
        <v>184663.2</v>
      </c>
      <c r="E100" s="29">
        <f>E9+E53+E65+E70+E76</f>
        <v>148123.8</v>
      </c>
      <c r="F100" s="16">
        <f t="shared" si="4"/>
        <v>11.263267489949968</v>
      </c>
      <c r="G100" s="16">
        <f t="shared" si="5"/>
        <v>7.354461242955466</v>
      </c>
    </row>
    <row r="101" spans="1:7" ht="12.75" customHeight="1" hidden="1">
      <c r="A101" s="3" t="s">
        <v>38</v>
      </c>
      <c r="B101" s="16"/>
      <c r="C101" s="16"/>
      <c r="D101" s="16"/>
      <c r="E101" s="16"/>
      <c r="F101" s="16" t="e">
        <f t="shared" si="4"/>
        <v>#DIV/0!</v>
      </c>
      <c r="G101" s="16" t="e">
        <f t="shared" si="5"/>
        <v>#DIV/0!</v>
      </c>
    </row>
    <row r="102" spans="1:7" ht="15" customHeight="1" hidden="1">
      <c r="A102" s="3" t="s">
        <v>33</v>
      </c>
      <c r="B102" s="29">
        <f>SUM(B87+B80+B73+B55+B11)</f>
        <v>26868.4</v>
      </c>
      <c r="C102" s="29">
        <f aca="true" t="shared" si="6" ref="C102:E103">SUM(C87+C80+C73+C55+C11)</f>
        <v>32113.440000000002</v>
      </c>
      <c r="D102" s="29">
        <f t="shared" si="6"/>
        <v>42298.4</v>
      </c>
      <c r="E102" s="29">
        <f t="shared" si="6"/>
        <v>19165.26</v>
      </c>
      <c r="F102" s="16">
        <f t="shared" si="4"/>
        <v>57.428056750681094</v>
      </c>
      <c r="G102" s="16">
        <f t="shared" si="5"/>
        <v>31.715568310339847</v>
      </c>
    </row>
    <row r="103" spans="1:7" ht="15" customHeight="1" hidden="1">
      <c r="A103" s="3" t="s">
        <v>34</v>
      </c>
      <c r="B103" s="29">
        <f>SUM(B88+B81+B74+B56+B12)</f>
        <v>9675.4</v>
      </c>
      <c r="C103" s="29">
        <f t="shared" si="6"/>
        <v>8201.199999999999</v>
      </c>
      <c r="D103" s="29">
        <f t="shared" si="6"/>
        <v>10481.5</v>
      </c>
      <c r="E103" s="29">
        <f t="shared" si="6"/>
        <v>5397.400000000001</v>
      </c>
      <c r="F103" s="16">
        <f t="shared" si="4"/>
        <v>8.331438493498979</v>
      </c>
      <c r="G103" s="16">
        <f t="shared" si="5"/>
        <v>27.80446763888213</v>
      </c>
    </row>
    <row r="104" spans="1:7" ht="15" customHeight="1" hidden="1">
      <c r="A104" s="3" t="s">
        <v>35</v>
      </c>
      <c r="B104" s="29">
        <f>SUM(B82+B57+B13)</f>
        <v>9.2</v>
      </c>
      <c r="C104" s="29">
        <f aca="true" t="shared" si="7" ref="C104:E105">SUM(C82+C57+C13)</f>
        <v>10.6</v>
      </c>
      <c r="D104" s="29">
        <f t="shared" si="7"/>
        <v>11.399999999999999</v>
      </c>
      <c r="E104" s="29">
        <f t="shared" si="7"/>
        <v>0.7999999999999989</v>
      </c>
      <c r="F104" s="16">
        <f t="shared" si="4"/>
        <v>23.91304347826086</v>
      </c>
      <c r="G104" s="16">
        <f t="shared" si="5"/>
        <v>7.547169811320757</v>
      </c>
    </row>
    <row r="105" spans="1:7" ht="15" customHeight="1" hidden="1">
      <c r="A105" s="3" t="s">
        <v>36</v>
      </c>
      <c r="B105" s="29">
        <f>SUM(B83+B58+B14)</f>
        <v>109.7</v>
      </c>
      <c r="C105" s="29">
        <f t="shared" si="7"/>
        <v>125.9</v>
      </c>
      <c r="D105" s="29">
        <f t="shared" si="7"/>
        <v>149.29999999999998</v>
      </c>
      <c r="E105" s="29">
        <f t="shared" si="7"/>
        <v>23.399999999999977</v>
      </c>
      <c r="F105" s="16">
        <f t="shared" si="4"/>
        <v>36.09845031905195</v>
      </c>
      <c r="G105" s="16">
        <f t="shared" si="5"/>
        <v>18.586179507545637</v>
      </c>
    </row>
    <row r="106" spans="1:7" ht="15.75" customHeight="1" hidden="1" thickBot="1">
      <c r="A106" s="3" t="s">
        <v>37</v>
      </c>
      <c r="B106" s="29">
        <f>SUM(B89+B84+B75+B59+B15)</f>
        <v>1578.8</v>
      </c>
      <c r="C106" s="29">
        <f>SUM(C89+C84+C75+C59+C15)</f>
        <v>1701.3999999999999</v>
      </c>
      <c r="D106" s="29">
        <f>SUM(D89+D84+D75+D59+D15)</f>
        <v>2049.8</v>
      </c>
      <c r="E106" s="29">
        <f>SUM(E89+E84+E75+E59+E15)</f>
        <v>1001.2</v>
      </c>
      <c r="F106" s="16">
        <f t="shared" si="4"/>
        <v>29.832784393210034</v>
      </c>
      <c r="G106" s="16">
        <f t="shared" si="5"/>
        <v>20.477254026096176</v>
      </c>
    </row>
    <row r="107" spans="1:7" ht="15" customHeight="1" hidden="1">
      <c r="A107" s="3" t="s">
        <v>40</v>
      </c>
      <c r="B107" s="16">
        <f>B55+B56+B57+B58+B59+B60+B61+B62</f>
        <v>10068.6</v>
      </c>
      <c r="C107" s="16">
        <f>C55+C56+C57+C58+C59+C60+C61+C62</f>
        <v>11547.2</v>
      </c>
      <c r="D107" s="16">
        <f>D55+D56+D57+D58+D59+D60+D61+D62</f>
        <v>16612.9</v>
      </c>
      <c r="E107" s="16">
        <f>E55+E56+E57+E58+E59+E60+E61+E62</f>
        <v>5065.7</v>
      </c>
      <c r="F107" s="16">
        <f t="shared" si="4"/>
        <v>64.99711975845699</v>
      </c>
      <c r="G107" s="16">
        <f t="shared" si="5"/>
        <v>43.86950949147845</v>
      </c>
    </row>
    <row r="108" spans="1:7" ht="16.5">
      <c r="A108" s="3" t="s">
        <v>58</v>
      </c>
      <c r="B108" s="29">
        <f>SUM(B55:B61)</f>
        <v>10068.6</v>
      </c>
      <c r="C108" s="29">
        <f>SUM(C55:C61)</f>
        <v>11547.2</v>
      </c>
      <c r="D108" s="29">
        <f>SUM(D55:D61)</f>
        <v>16612.9</v>
      </c>
      <c r="E108" s="29">
        <f aca="true" t="shared" si="8" ref="E108:E123">D108-C108</f>
        <v>5065.700000000001</v>
      </c>
      <c r="F108" s="16">
        <f t="shared" si="4"/>
        <v>64.99711975845699</v>
      </c>
      <c r="G108" s="16">
        <f t="shared" si="5"/>
        <v>43.86950949147845</v>
      </c>
    </row>
    <row r="109" spans="1:7" ht="16.5">
      <c r="A109" s="3" t="s">
        <v>41</v>
      </c>
      <c r="B109" s="29">
        <f>B108/B53*100</f>
        <v>85.73253180293251</v>
      </c>
      <c r="C109" s="29">
        <f>C108/C53*100</f>
        <v>83.09430432123197</v>
      </c>
      <c r="D109" s="29">
        <f>D108/D53*100</f>
        <v>88.40740129740891</v>
      </c>
      <c r="E109" s="29">
        <f t="shared" si="8"/>
        <v>5.313096976176936</v>
      </c>
      <c r="F109" s="16">
        <f t="shared" si="4"/>
        <v>3.120016915661523</v>
      </c>
      <c r="G109" s="16">
        <f t="shared" si="5"/>
        <v>6.394056752238015</v>
      </c>
    </row>
    <row r="110" spans="1:7" ht="16.5">
      <c r="A110" s="32" t="s">
        <v>89</v>
      </c>
      <c r="B110" s="29">
        <v>56.9</v>
      </c>
      <c r="C110" s="29">
        <v>101.4</v>
      </c>
      <c r="D110" s="29">
        <v>44.8</v>
      </c>
      <c r="E110" s="29">
        <f t="shared" si="8"/>
        <v>-56.60000000000001</v>
      </c>
      <c r="F110" s="16">
        <f t="shared" si="4"/>
        <v>-21.26537785588752</v>
      </c>
      <c r="G110" s="16">
        <f t="shared" si="5"/>
        <v>-55.81854043392506</v>
      </c>
    </row>
    <row r="111" spans="1:7" ht="16.5">
      <c r="A111" s="3" t="s">
        <v>54</v>
      </c>
      <c r="B111" s="29"/>
      <c r="C111" s="29"/>
      <c r="D111" s="29"/>
      <c r="E111" s="29">
        <f t="shared" si="8"/>
        <v>0</v>
      </c>
      <c r="F111" s="16" t="e">
        <f t="shared" si="4"/>
        <v>#DIV/0!</v>
      </c>
      <c r="G111" s="16" t="e">
        <f t="shared" si="5"/>
        <v>#DIV/0!</v>
      </c>
    </row>
    <row r="112" spans="1:7" ht="16.5">
      <c r="A112" s="3" t="s">
        <v>33</v>
      </c>
      <c r="B112" s="29"/>
      <c r="C112" s="29"/>
      <c r="D112" s="29"/>
      <c r="E112" s="29">
        <f t="shared" si="8"/>
        <v>0</v>
      </c>
      <c r="F112" s="16" t="e">
        <f aca="true" t="shared" si="9" ref="F112:F120">(D112/B112)*100-100</f>
        <v>#DIV/0!</v>
      </c>
      <c r="G112" s="16" t="e">
        <f>(D112/C112)*100-100</f>
        <v>#DIV/0!</v>
      </c>
    </row>
    <row r="113" spans="1:7" ht="16.5">
      <c r="A113" s="3" t="s">
        <v>34</v>
      </c>
      <c r="B113" s="29"/>
      <c r="C113" s="29"/>
      <c r="D113" s="29"/>
      <c r="E113" s="29">
        <f t="shared" si="8"/>
        <v>0</v>
      </c>
      <c r="F113" s="16" t="e">
        <f t="shared" si="9"/>
        <v>#DIV/0!</v>
      </c>
      <c r="G113" s="16" t="e">
        <f>(D113/C113)*100-100</f>
        <v>#DIV/0!</v>
      </c>
    </row>
    <row r="114" spans="1:7" ht="16.5">
      <c r="A114" s="3" t="s">
        <v>37</v>
      </c>
      <c r="B114" s="29"/>
      <c r="C114" s="29"/>
      <c r="D114" s="29"/>
      <c r="E114" s="29">
        <f t="shared" si="8"/>
        <v>0</v>
      </c>
      <c r="F114" s="16" t="e">
        <f t="shared" si="9"/>
        <v>#DIV/0!</v>
      </c>
      <c r="G114" s="16" t="e">
        <f>(D114/C114)*100-100</f>
        <v>#DIV/0!</v>
      </c>
    </row>
    <row r="115" spans="1:7" ht="16.5">
      <c r="A115" s="4" t="s">
        <v>53</v>
      </c>
      <c r="B115" s="29">
        <v>12</v>
      </c>
      <c r="C115" s="29">
        <v>10</v>
      </c>
      <c r="D115" s="29">
        <v>0</v>
      </c>
      <c r="E115" s="29">
        <f t="shared" si="8"/>
        <v>-10</v>
      </c>
      <c r="F115" s="16">
        <f t="shared" si="9"/>
        <v>-100</v>
      </c>
      <c r="G115" s="16">
        <f>(D115/C115)*100-100</f>
        <v>-100</v>
      </c>
    </row>
    <row r="116" spans="1:7" ht="16.5">
      <c r="A116" s="3" t="s">
        <v>58</v>
      </c>
      <c r="B116" s="29">
        <f>B115</f>
        <v>12</v>
      </c>
      <c r="C116" s="29">
        <f>C115</f>
        <v>10</v>
      </c>
      <c r="D116" s="29">
        <v>0</v>
      </c>
      <c r="E116" s="29">
        <f t="shared" si="8"/>
        <v>-10</v>
      </c>
      <c r="F116" s="16">
        <f t="shared" si="9"/>
        <v>-100</v>
      </c>
      <c r="G116" s="16">
        <f>(D116/C116)*100-100</f>
        <v>-100</v>
      </c>
    </row>
    <row r="117" spans="1:7" ht="16.5">
      <c r="A117" s="3" t="s">
        <v>41</v>
      </c>
      <c r="B117" s="29">
        <f>B116/B110*100</f>
        <v>21.0896309314587</v>
      </c>
      <c r="C117" s="29">
        <f>C116/C110*100</f>
        <v>9.861932938856015</v>
      </c>
      <c r="D117" s="29">
        <f>D116/D110*100</f>
        <v>0</v>
      </c>
      <c r="E117" s="29">
        <f t="shared" si="8"/>
        <v>-9.861932938856015</v>
      </c>
      <c r="F117" s="16">
        <f t="shared" si="9"/>
        <v>-100</v>
      </c>
      <c r="G117" s="16">
        <f>(E117/C117)*100-100</f>
        <v>-200</v>
      </c>
    </row>
    <row r="118" spans="1:7" ht="33">
      <c r="A118" s="36" t="s">
        <v>51</v>
      </c>
      <c r="B118" s="33">
        <v>651.4</v>
      </c>
      <c r="C118" s="33">
        <v>959.1</v>
      </c>
      <c r="D118" s="33">
        <v>1037.5</v>
      </c>
      <c r="E118" s="33">
        <f t="shared" si="8"/>
        <v>78.39999999999998</v>
      </c>
      <c r="F118" s="16">
        <f t="shared" si="9"/>
        <v>59.27233650598711</v>
      </c>
      <c r="G118" s="16">
        <f t="shared" si="5"/>
        <v>8.17433010113649</v>
      </c>
    </row>
    <row r="119" spans="1:7" ht="16.5">
      <c r="A119" s="3" t="s">
        <v>33</v>
      </c>
      <c r="B119" s="33">
        <v>14.7</v>
      </c>
      <c r="C119" s="33">
        <v>71.54</v>
      </c>
      <c r="D119" s="33">
        <v>79.8</v>
      </c>
      <c r="E119" s="29">
        <f t="shared" si="8"/>
        <v>8.259999999999991</v>
      </c>
      <c r="F119" s="16">
        <f t="shared" si="9"/>
        <v>442.8571428571429</v>
      </c>
      <c r="G119" s="16">
        <f t="shared" si="5"/>
        <v>11.54598825831701</v>
      </c>
    </row>
    <row r="120" spans="1:7" ht="16.5">
      <c r="A120" s="3" t="s">
        <v>34</v>
      </c>
      <c r="B120" s="33">
        <v>5.4</v>
      </c>
      <c r="C120" s="33">
        <v>15.7</v>
      </c>
      <c r="D120" s="33">
        <v>17.6</v>
      </c>
      <c r="E120" s="29">
        <f t="shared" si="8"/>
        <v>1.9000000000000021</v>
      </c>
      <c r="F120" s="16">
        <f t="shared" si="9"/>
        <v>225.92592592592598</v>
      </c>
      <c r="G120" s="16">
        <f t="shared" si="5"/>
        <v>12.101910828025495</v>
      </c>
    </row>
    <row r="121" spans="1:7" ht="16.5">
      <c r="A121" s="3" t="s">
        <v>36</v>
      </c>
      <c r="B121" s="29">
        <v>10.7</v>
      </c>
      <c r="C121" s="29">
        <v>15</v>
      </c>
      <c r="D121" s="29">
        <v>16.2</v>
      </c>
      <c r="E121" s="29">
        <f t="shared" si="8"/>
        <v>1.1999999999999993</v>
      </c>
      <c r="F121" s="16">
        <f>(D121/B121)*100-100</f>
        <v>51.4018691588785</v>
      </c>
      <c r="G121" s="16">
        <f t="shared" si="5"/>
        <v>7.999999999999986</v>
      </c>
    </row>
    <row r="122" spans="1:7" ht="16.5">
      <c r="A122" s="4" t="s">
        <v>53</v>
      </c>
      <c r="B122" s="29">
        <v>495.4</v>
      </c>
      <c r="C122" s="29">
        <v>765</v>
      </c>
      <c r="D122" s="29">
        <v>722.2</v>
      </c>
      <c r="E122" s="29">
        <f t="shared" si="8"/>
        <v>-42.799999999999955</v>
      </c>
      <c r="F122" s="16">
        <f>(D122/B122)*100-100</f>
        <v>45.78118691966088</v>
      </c>
      <c r="G122" s="16">
        <f t="shared" si="5"/>
        <v>-5.59477124183006</v>
      </c>
    </row>
    <row r="123" spans="1:7" ht="16.5">
      <c r="A123" s="3" t="s">
        <v>58</v>
      </c>
      <c r="B123" s="29">
        <f>B122+B121</f>
        <v>506.09999999999997</v>
      </c>
      <c r="C123" s="29">
        <f>C122+C121+C119+C120</f>
        <v>867.24</v>
      </c>
      <c r="D123" s="29">
        <f>D122+D121+D120+D119</f>
        <v>835.8000000000001</v>
      </c>
      <c r="E123" s="29">
        <f t="shared" si="8"/>
        <v>-31.43999999999994</v>
      </c>
      <c r="F123" s="16">
        <f>(D123/B123)*100-100</f>
        <v>65.14522821576767</v>
      </c>
      <c r="G123" s="16">
        <f t="shared" si="5"/>
        <v>-3.6252940362529387</v>
      </c>
    </row>
    <row r="124" spans="1:7" ht="20.25" customHeight="1">
      <c r="A124" s="3" t="s">
        <v>41</v>
      </c>
      <c r="B124" s="29">
        <f>B123/B118*100</f>
        <v>77.6941971139085</v>
      </c>
      <c r="C124" s="29">
        <f>C123/C118*100</f>
        <v>90.42227087894902</v>
      </c>
      <c r="D124" s="29">
        <f>D123/D118*100</f>
        <v>80.55903614457833</v>
      </c>
      <c r="E124" s="29">
        <v>-0.1</v>
      </c>
      <c r="F124" s="16">
        <f>(D124/B124)*100-100</f>
        <v>3.6873269009648766</v>
      </c>
      <c r="G124" s="16">
        <f t="shared" si="5"/>
        <v>-10.907970612212225</v>
      </c>
    </row>
    <row r="126" spans="1:7" ht="43.5" customHeight="1">
      <c r="A126" s="53" t="s">
        <v>74</v>
      </c>
      <c r="B126" s="53"/>
      <c r="C126" s="53"/>
      <c r="D126" s="53"/>
      <c r="E126" s="53"/>
      <c r="F126" s="53"/>
      <c r="G126" s="53"/>
    </row>
  </sheetData>
  <sheetProtection/>
  <mergeCells count="12">
    <mergeCell ref="B65:B66"/>
    <mergeCell ref="A126:G126"/>
    <mergeCell ref="A1:E1"/>
    <mergeCell ref="A2:E2"/>
    <mergeCell ref="B70:B71"/>
    <mergeCell ref="E65:E66"/>
    <mergeCell ref="E70:E71"/>
    <mergeCell ref="A3:D3"/>
    <mergeCell ref="D65:D66"/>
    <mergeCell ref="D70:D71"/>
    <mergeCell ref="C65:C66"/>
    <mergeCell ref="C70:C71"/>
  </mergeCells>
  <printOptions/>
  <pageMargins left="0.2" right="0.2" top="0.7874015748031497" bottom="0.7874015748031497" header="0.669291338582677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2016-12-12T10:07:18Z</cp:lastPrinted>
  <dcterms:created xsi:type="dcterms:W3CDTF">1996-10-08T23:32:33Z</dcterms:created>
  <dcterms:modified xsi:type="dcterms:W3CDTF">2016-12-12T12:44:00Z</dcterms:modified>
  <cp:category/>
  <cp:version/>
  <cp:contentType/>
  <cp:contentStatus/>
</cp:coreProperties>
</file>