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tse\Desktop\Проект рішення ради про внесення змін\"/>
    </mc:Choice>
  </mc:AlternateContent>
  <bookViews>
    <workbookView xWindow="360" yWindow="135" windowWidth="20730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  <definedName name="_xlnm.Print_Area" localSheetId="5">'Додаток 6'!$A$1:$L$29</definedName>
  </definedNames>
  <calcPr calcId="162913"/>
</workbook>
</file>

<file path=xl/calcChain.xml><?xml version="1.0" encoding="utf-8"?>
<calcChain xmlns="http://schemas.openxmlformats.org/spreadsheetml/2006/main">
  <c r="G39" i="5" l="1"/>
  <c r="F39" i="5"/>
  <c r="I13" i="3"/>
  <c r="O29" i="4"/>
  <c r="F29" i="4"/>
  <c r="F14" i="2"/>
  <c r="D14" i="2"/>
  <c r="F50" i="4" l="1"/>
  <c r="G16" i="4" l="1"/>
  <c r="F16" i="4"/>
  <c r="D13" i="2"/>
  <c r="D28" i="1"/>
  <c r="D19" i="1"/>
  <c r="F22" i="5" l="1"/>
  <c r="I12" i="3"/>
  <c r="F18" i="4"/>
  <c r="O16" i="4"/>
  <c r="D50" i="1"/>
  <c r="D44" i="1"/>
  <c r="G38" i="5" l="1"/>
  <c r="G37" i="5" s="1"/>
  <c r="I11" i="3"/>
  <c r="J29" i="4"/>
  <c r="N29" i="4"/>
  <c r="H29" i="5" l="1"/>
  <c r="F28" i="5"/>
  <c r="F32" i="5"/>
  <c r="M34" i="4"/>
  <c r="K34" i="4"/>
  <c r="H34" i="4"/>
  <c r="G34" i="4"/>
  <c r="F34" i="4"/>
  <c r="F26" i="4"/>
  <c r="F45" i="4"/>
  <c r="F41" i="4"/>
  <c r="F52" i="4"/>
  <c r="E38" i="1"/>
  <c r="L18" i="6" l="1"/>
  <c r="L19" i="6"/>
  <c r="L20" i="6"/>
  <c r="L21" i="6"/>
  <c r="L22" i="6"/>
  <c r="L23" i="6"/>
  <c r="L24" i="6"/>
  <c r="L25" i="6"/>
  <c r="L26" i="6"/>
  <c r="L27" i="6"/>
  <c r="L28" i="6"/>
  <c r="L17" i="6"/>
  <c r="E29" i="6"/>
  <c r="L29" i="6" s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/>
  <c r="E50" i="4"/>
  <c r="E49" i="4" s="1"/>
  <c r="E40" i="4"/>
  <c r="E41" i="4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E15" i="4" s="1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1" i="4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I21" i="3" s="1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K27" i="6"/>
  <c r="K28" i="6" s="1"/>
  <c r="K21" i="6"/>
  <c r="K22" i="6" s="1"/>
  <c r="D20" i="6"/>
  <c r="H20" i="6"/>
  <c r="J27" i="6"/>
  <c r="J28" i="6" s="1"/>
  <c r="J21" i="6"/>
  <c r="J22" i="6" s="1"/>
  <c r="C20" i="6"/>
  <c r="G20" i="6"/>
  <c r="J20" i="6" s="1"/>
  <c r="I27" i="6"/>
  <c r="I28" i="6" s="1"/>
  <c r="I21" i="6"/>
  <c r="I22" i="6" s="1"/>
  <c r="B20" i="6"/>
  <c r="F20" i="6"/>
  <c r="H28" i="6"/>
  <c r="H22" i="6"/>
  <c r="G28" i="6"/>
  <c r="G22" i="6"/>
  <c r="F28" i="6"/>
  <c r="F22" i="6"/>
  <c r="D28" i="6"/>
  <c r="D22" i="6"/>
  <c r="C28" i="6"/>
  <c r="C22" i="6"/>
  <c r="B28" i="6"/>
  <c r="B22" i="6"/>
  <c r="K19" i="6"/>
  <c r="J19" i="6"/>
  <c r="I19" i="6"/>
  <c r="K18" i="6"/>
  <c r="J18" i="6"/>
  <c r="I18" i="6"/>
  <c r="K17" i="6"/>
  <c r="J17" i="6"/>
  <c r="I17" i="6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J36" i="4"/>
  <c r="J35" i="4" s="1"/>
  <c r="H19" i="5" l="1"/>
  <c r="F41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H29" i="6"/>
  <c r="C29" i="6"/>
  <c r="D29" i="6"/>
  <c r="I20" i="6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G29" i="6"/>
  <c r="B29" i="6"/>
  <c r="K20" i="6"/>
  <c r="J29" i="6"/>
  <c r="K29" i="6"/>
  <c r="F12" i="5"/>
  <c r="H13" i="5"/>
  <c r="P17" i="4"/>
  <c r="I29" i="6"/>
  <c r="C49" i="1"/>
  <c r="D45" i="1"/>
  <c r="C45" i="1" s="1"/>
  <c r="O54" i="4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F29" i="6"/>
  <c r="P40" i="4"/>
  <c r="P49" i="4"/>
  <c r="P15" i="4" l="1"/>
  <c r="N54" i="4"/>
  <c r="F54" i="4"/>
  <c r="J15" i="4"/>
  <c r="J14" i="4" s="1"/>
  <c r="J54" i="4" s="1"/>
  <c r="H12" i="5"/>
  <c r="F11" i="5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<sst xmlns="http://schemas.openxmlformats.org/spreadsheetml/2006/main" count="441" uniqueCount="252">
  <si>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</si>
  <si>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</si>
  <si>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</si>
  <si>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</si>
  <si>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</si>
  <si>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</si>
  <si>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</si>
  <si>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</si>
  <si>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</si>
  <si>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</si>
  <si>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</si>
  <si>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</si>
  <si>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</si>
  <si>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</si>
  <si>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</si>
  <si>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</si>
  <si>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</si>
  <si>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</si>
  <si>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</si>
  <si>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</si>
  <si>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</si>
  <si>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</si>
  <si>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</si>
  <si>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</si>
  <si>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</si>
  <si>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</si>
  <si>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</si>
  <si>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</si>
  <si>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</si>
  <si>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</si>
  <si>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</si>
  <si>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</si>
  <si>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</si>
  <si>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</si>
  <si>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</si>
  <si>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</si>
  <si>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</si>
  <si>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</si>
  <si>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</si>
  <si>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</si>
  <si>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</si>
  <si>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</si>
  <si>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</si>
  <si>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</si>
  <si>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</si>
  <si>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</si>
  <si>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</si>
  <si>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</si>
  <si>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</si>
  <si>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</si>
  <si>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</si>
  <si>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</si>
  <si>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</si>
  <si>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Інші видатки на соціальний захист населення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</si>
  <si>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</si>
  <si>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</si>
  <si>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</si>
  <si>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</si>
  <si>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</si>
  <si>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</si>
  <si>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</si>
  <si>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</si>
  <si>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</si>
  <si>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</si>
  <si>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</si>
  <si>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</si>
  <si>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</si>
  <si>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</si>
  <si>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</si>
  <si>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</si>
  <si>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</si>
  <si>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</si>
  <si>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</si>
  <si>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</si>
  <si>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</si>
  <si>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</si>
  <si>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</si>
  <si>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</si>
  <si>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</si>
  <si>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</si>
  <si>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</si>
  <si>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</si>
  <si>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</si>
  <si>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</si>
  <si>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</si>
  <si>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</si>
  <si>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</si>
  <si>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</si>
  <si>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</si>
  <si>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</si>
  <si>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</si>
  <si>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</si>
  <si>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</si>
  <si>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</si>
  <si>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</si>
  <si>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</si>
  <si>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</si>
  <si>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</si>
  <si>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</si>
  <si>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</si>
  <si>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</si>
  <si>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</si>
  <si>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</si>
  <si>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</si>
  <si>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</si>
  <si>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</si>
  <si>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</si>
  <si>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</si>
  <si>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</si>
  <si>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</si>
  <si>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</si>
  <si>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</si>
  <si>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</si>
  <si>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</si>
  <si>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</si>
  <si>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0829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</si>
  <si>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</si>
  <si>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</si>
  <si>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</si>
  <si>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</si>
  <si>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</si>
  <si>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</si>
  <si>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</si>
  <si>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</si>
  <si>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</si>
  <si>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</si>
  <si>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</si>
  <si>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</si>
  <si>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</si>
  <si>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</si>
  <si>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</si>
  <si>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</si>
  <si>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</si>
  <si>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</si>
  <si>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</si>
  <si>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</si>
  <si>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</si>
  <si>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</si>
  <si>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</si>
  <si>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</si>
  <si>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</si>
  <si>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</si>
  <si>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</si>
  <si>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</si>
  <si>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</si>
  <si>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</si>
  <si>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</si>
  <si>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</si>
  <si>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</si>
  <si>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</si>
  <si>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</si>
  <si>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</si>
  <si>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</si>
  <si>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</si>
  <si>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</si>
  <si>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</si>
  <si>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</si>
  <si>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</si>
  <si>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</si>
  <si>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</si>
  <si>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</si>
  <si>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</si>
  <si>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</si>
  <si>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</si>
  <si>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</si>
  <si>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</si>
  <si>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</si>
  <si>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</si>
  <si>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</si>
  <si>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</si>
  <si>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</si>
  <si>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</si>
  <si>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</si>
  <si>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</si>
  <si>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</si>
  <si>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</si>
  <si>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</si>
  <si>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</si>
  <si>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</si>
  <si>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</si>
  <si>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</si>
  <si>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</si>
  <si>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</si>
  <si>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</si>
  <si>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</si>
  <si>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</si>
  <si>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</si>
  <si>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</si>
  <si>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</si>
  <si>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</si>
  <si>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</si>
  <si>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</si>
  <si>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</si>
  <si>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</si>
  <si>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</si>
  <si>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</si>
  <si>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</si>
  <si>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</si>
  <si>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</si>
  <si>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</si>
  <si>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</si>
  <si>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</si>
  <si>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</si>
  <si>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</si>
  <si>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</si>
  <si>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</si>
  <si>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</si>
  <si>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</si>
  <si>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</si>
  <si>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</si>
  <si>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</si>
  <si>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</si>
  <si>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</si>
  <si>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</si>
  <si>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</si>
  <si>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</si>
  <si>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 xml:space="preserve"> енергоносіїв у фізичних обсягах за кожною бюджетною установою, закладом на 2017 рік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</si>
  <si>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</si>
  <si>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</si>
  <si>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</si>
  <si>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</si>
  <si>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</si>
  <si>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</si>
  <si>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</si>
  <si>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</si>
  <si>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</si>
  <si>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</si>
  <si>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</si>
  <si>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</si>
  <si>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</si>
  <si>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</si>
  <si>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</si>
  <si>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</si>
  <si>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</si>
  <si>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</si>
  <si>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</si>
  <si>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</si>
  <si>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</si>
  <si>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</si>
  <si>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</si>
  <si>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</si>
  <si>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</si>
  <si>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</si>
  <si>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</si>
  <si>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</si>
  <si>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</si>
  <si>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</si>
  <si>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</si>
  <si>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</si>
  <si>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>Додаток 6</t>
  </si>
  <si>
    <t>до проекту рішення районної</t>
  </si>
  <si>
    <t xml:space="preserve">до проект рішення районної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</si>
</sst>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8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49" fontId="3" fillId="0" borderId="7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7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8" fillId="0" borderId="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0" xfId="0" applyFont="1"/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0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right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2" fontId="5" fillId="0" borderId="0" xfId="0" applyNumberFormat="1" applyFont="1" applyBorder="1" applyAlignment="1">
      <alignment horizontal="right" vertical="center"/>
    </xf>
    <xf numFmtId="1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zoomScale="50" zoomScaleNormal="100" zoomScaleSheetLayoutView="50" workbookViewId="0">
      <selection activeCell="D6" sqref="D6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3" bestFit="1" customWidth="1"/>
    <col min="10" max="16384" width="9.140625" style="3"/>
  </cols>
  <sheetData>
    <row r="1" spans="1:9" s="35" customFormat="1" ht="23.25" x14ac:dyDescent="0.35">
      <c r="A1" s="33"/>
      <c r="B1" s="34"/>
      <c r="D1" s="90" t="s">
        <v>101</v>
      </c>
      <c r="E1" s="90"/>
      <c r="F1" s="90"/>
    </row>
    <row r="2" spans="1:9" s="35" customFormat="1" ht="23.25" x14ac:dyDescent="0.35">
      <c r="A2" s="33"/>
      <c r="B2" s="36"/>
      <c r="D2" s="91" t="s">
        <v>250</v>
      </c>
      <c r="E2" s="90"/>
      <c r="F2" s="90"/>
    </row>
    <row r="3" spans="1:9" s="35" customFormat="1" ht="23.25" x14ac:dyDescent="0.35">
      <c r="A3" s="33"/>
      <c r="B3" s="36"/>
      <c r="D3" s="92" t="s">
        <v>119</v>
      </c>
      <c r="E3" s="92"/>
      <c r="F3" s="92"/>
    </row>
    <row r="4" spans="1:9" s="35" customFormat="1" ht="23.25" hidden="1" x14ac:dyDescent="0.35">
      <c r="A4" s="33"/>
      <c r="B4" s="36"/>
      <c r="D4" s="90" t="s">
        <v>32</v>
      </c>
      <c r="E4" s="90"/>
      <c r="F4" s="90"/>
    </row>
    <row r="5" spans="1:9" s="35" customFormat="1" ht="23.25" hidden="1" x14ac:dyDescent="0.35">
      <c r="A5" s="33"/>
      <c r="B5" s="36"/>
      <c r="D5" s="90" t="s">
        <v>33</v>
      </c>
      <c r="E5" s="90"/>
      <c r="F5" s="90"/>
    </row>
    <row r="6" spans="1:9" s="35" customFormat="1" ht="23.25" x14ac:dyDescent="0.35">
      <c r="A6" s="33"/>
      <c r="B6" s="33"/>
      <c r="D6" s="90"/>
      <c r="E6" s="90"/>
      <c r="F6" s="90"/>
    </row>
    <row r="7" spans="1:9" x14ac:dyDescent="0.3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59" t="s">
        <v>0</v>
      </c>
      <c r="B8" s="159"/>
      <c r="C8" s="159"/>
      <c r="D8" s="159"/>
      <c r="E8" s="159"/>
      <c r="F8" s="159"/>
    </row>
    <row r="9" spans="1:9" s="35" customFormat="1" ht="27.6" customHeight="1" x14ac:dyDescent="0.35">
      <c r="A9" s="160" t="s">
        <v>214</v>
      </c>
      <c r="B9" s="160"/>
      <c r="C9" s="160"/>
      <c r="D9" s="160"/>
      <c r="E9" s="160"/>
      <c r="F9" s="160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58" t="s">
        <v>28</v>
      </c>
      <c r="B11" s="158" t="s">
        <v>29</v>
      </c>
      <c r="C11" s="158" t="s">
        <v>30</v>
      </c>
      <c r="D11" s="158" t="s">
        <v>2</v>
      </c>
      <c r="E11" s="158" t="s">
        <v>3</v>
      </c>
      <c r="F11" s="158"/>
    </row>
    <row r="12" spans="1:9" ht="45" customHeight="1" x14ac:dyDescent="0.3">
      <c r="A12" s="158"/>
      <c r="B12" s="158"/>
      <c r="C12" s="158"/>
      <c r="D12" s="158"/>
      <c r="E12" s="9" t="s">
        <v>30</v>
      </c>
      <c r="F12" s="9" t="s">
        <v>31</v>
      </c>
    </row>
    <row r="13" spans="1:9" ht="27.6" customHeight="1" x14ac:dyDescent="0.3">
      <c r="A13" s="10">
        <v>10000000</v>
      </c>
      <c r="B13" s="10" t="s">
        <v>4</v>
      </c>
      <c r="C13" s="11">
        <f>D13+E13</f>
        <v>25717800</v>
      </c>
      <c r="D13" s="11">
        <f>D14</f>
        <v>25717800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">
      <c r="A14" s="9">
        <v>18000000</v>
      </c>
      <c r="B14" s="15" t="s">
        <v>102</v>
      </c>
      <c r="C14" s="11">
        <f t="shared" ref="C14:C28" si="1">D14+E14</f>
        <v>25717800</v>
      </c>
      <c r="D14" s="11">
        <f>D15+D24+D26</f>
        <v>25717800</v>
      </c>
      <c r="E14" s="11">
        <v>0</v>
      </c>
      <c r="F14" s="11">
        <v>0</v>
      </c>
      <c r="I14" s="14"/>
    </row>
    <row r="15" spans="1:9" ht="27.6" customHeight="1" x14ac:dyDescent="0.3">
      <c r="A15" s="9">
        <v>18010000</v>
      </c>
      <c r="B15" s="15" t="s">
        <v>103</v>
      </c>
      <c r="C15" s="11">
        <f t="shared" si="1"/>
        <v>2721200</v>
      </c>
      <c r="D15" s="11">
        <f>D16+D17+D18+D19+D20+D21+D22+D23</f>
        <v>2721200</v>
      </c>
      <c r="E15" s="11">
        <v>0</v>
      </c>
      <c r="F15" s="11">
        <v>0</v>
      </c>
    </row>
    <row r="16" spans="1:9" ht="43.15" customHeight="1" x14ac:dyDescent="0.3">
      <c r="A16" s="9">
        <v>18010100</v>
      </c>
      <c r="B16" s="15" t="s">
        <v>107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15" customHeight="1" x14ac:dyDescent="0.3">
      <c r="A17" s="9">
        <v>18010200</v>
      </c>
      <c r="B17" s="15" t="s">
        <v>108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15" customHeight="1" x14ac:dyDescent="0.3">
      <c r="A18" s="9">
        <v>18010300</v>
      </c>
      <c r="B18" s="15" t="s">
        <v>109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15" customHeight="1" x14ac:dyDescent="0.3">
      <c r="A19" s="9">
        <v>18010400</v>
      </c>
      <c r="B19" s="15" t="s">
        <v>110</v>
      </c>
      <c r="C19" s="11">
        <f t="shared" si="1"/>
        <v>2215700</v>
      </c>
      <c r="D19" s="11">
        <f>1940700+275000</f>
        <v>2215700</v>
      </c>
      <c r="E19" s="11">
        <v>0</v>
      </c>
      <c r="F19" s="11">
        <v>0</v>
      </c>
    </row>
    <row r="20" spans="1:6" ht="27" customHeight="1" x14ac:dyDescent="0.3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">
      <c r="A24" s="9">
        <v>18030000</v>
      </c>
      <c r="B24" s="12" t="s">
        <v>222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">
      <c r="A25" s="9">
        <v>18030100</v>
      </c>
      <c r="B25" s="12" t="s">
        <v>223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">
      <c r="A26" s="9">
        <v>18050000</v>
      </c>
      <c r="B26" s="12" t="s">
        <v>224</v>
      </c>
      <c r="C26" s="11">
        <f t="shared" si="1"/>
        <v>22964200</v>
      </c>
      <c r="D26" s="11">
        <f>D27+D28</f>
        <v>22964200</v>
      </c>
      <c r="E26" s="11">
        <v>0</v>
      </c>
      <c r="F26" s="11">
        <v>0</v>
      </c>
    </row>
    <row r="27" spans="1:6" ht="27" customHeight="1" x14ac:dyDescent="0.3">
      <c r="A27" s="145">
        <v>18050300</v>
      </c>
      <c r="B27" s="12" t="s">
        <v>225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">
      <c r="A28" s="9">
        <v>18050400</v>
      </c>
      <c r="B28" s="13" t="s">
        <v>226</v>
      </c>
      <c r="C28" s="11">
        <f t="shared" si="1"/>
        <v>18359300</v>
      </c>
      <c r="D28" s="11">
        <f>15349100+980200+2030000</f>
        <v>18359300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124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125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126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">
      <c r="A37" s="16">
        <v>25010000</v>
      </c>
      <c r="B37" s="22" t="s">
        <v>111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">
      <c r="A40" s="10"/>
      <c r="B40" s="16" t="s">
        <v>17</v>
      </c>
      <c r="C40" s="11">
        <f t="shared" si="2"/>
        <v>25992600</v>
      </c>
      <c r="D40" s="17">
        <f>D13+D29</f>
        <v>25845800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">
      <c r="A41" s="10">
        <v>40000000</v>
      </c>
      <c r="B41" s="16" t="s">
        <v>18</v>
      </c>
      <c r="C41" s="11">
        <f t="shared" si="2"/>
        <v>140244144</v>
      </c>
      <c r="D41" s="17">
        <f>D42</f>
        <v>140244144</v>
      </c>
      <c r="E41" s="17">
        <f>E42</f>
        <v>0</v>
      </c>
      <c r="F41" s="17">
        <f>F42</f>
        <v>0</v>
      </c>
      <c r="I41" s="14"/>
    </row>
    <row r="42" spans="1:9" ht="27" customHeight="1" x14ac:dyDescent="0.3">
      <c r="A42" s="16">
        <v>41000000</v>
      </c>
      <c r="B42" s="21" t="s">
        <v>19</v>
      </c>
      <c r="C42" s="11">
        <f t="shared" si="2"/>
        <v>140244144</v>
      </c>
      <c r="D42" s="17">
        <f>D43+D45</f>
        <v>140244144</v>
      </c>
      <c r="E42" s="17">
        <f>E43+E45</f>
        <v>0</v>
      </c>
      <c r="F42" s="17">
        <f>F43+F45</f>
        <v>0</v>
      </c>
    </row>
    <row r="43" spans="1:9" ht="27" customHeight="1" x14ac:dyDescent="0.3">
      <c r="A43" s="16">
        <v>41020000</v>
      </c>
      <c r="B43" s="21" t="s">
        <v>20</v>
      </c>
      <c r="C43" s="11">
        <f t="shared" si="2"/>
        <v>11783320</v>
      </c>
      <c r="D43" s="17">
        <f>D44</f>
        <v>11783320</v>
      </c>
      <c r="E43" s="17">
        <f>E44</f>
        <v>0</v>
      </c>
      <c r="F43" s="17">
        <f>F44</f>
        <v>0</v>
      </c>
    </row>
    <row r="44" spans="1:9" ht="27" customHeight="1" x14ac:dyDescent="0.3">
      <c r="A44" s="23" t="s">
        <v>104</v>
      </c>
      <c r="B44" s="24" t="s">
        <v>105</v>
      </c>
      <c r="C44" s="11">
        <f t="shared" si="2"/>
        <v>11783320</v>
      </c>
      <c r="D44" s="17">
        <f>12277820+1300000-2222500+428000</f>
        <v>11783320</v>
      </c>
      <c r="E44" s="17">
        <v>0</v>
      </c>
      <c r="F44" s="11">
        <v>0</v>
      </c>
    </row>
    <row r="45" spans="1:9" ht="27" customHeight="1" x14ac:dyDescent="0.3">
      <c r="A45" s="16">
        <v>41030000</v>
      </c>
      <c r="B45" s="25" t="s">
        <v>21</v>
      </c>
      <c r="C45" s="11">
        <f t="shared" si="2"/>
        <v>128460824</v>
      </c>
      <c r="D45" s="17">
        <f>D46+D47+D49+D51+D52</f>
        <v>128460824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">
      <c r="A46" s="16">
        <v>41030600</v>
      </c>
      <c r="B46" s="26" t="s">
        <v>121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">
      <c r="A49" s="16">
        <v>41035000</v>
      </c>
      <c r="B49" s="27" t="s">
        <v>123</v>
      </c>
      <c r="C49" s="11">
        <f t="shared" si="2"/>
        <v>477766</v>
      </c>
      <c r="D49" s="17">
        <f>D50</f>
        <v>477766</v>
      </c>
      <c r="E49" s="17">
        <f>E50</f>
        <v>0</v>
      </c>
      <c r="F49" s="17">
        <f>F50</f>
        <v>0</v>
      </c>
    </row>
    <row r="50" spans="1:6" ht="64.150000000000006" customHeight="1" x14ac:dyDescent="0.3">
      <c r="A50" s="16"/>
      <c r="B50" s="27" t="s">
        <v>248</v>
      </c>
      <c r="C50" s="11">
        <f t="shared" si="2"/>
        <v>477766</v>
      </c>
      <c r="D50" s="17">
        <f>50000+340000+77766+10000</f>
        <v>477766</v>
      </c>
      <c r="E50" s="17">
        <v>0</v>
      </c>
      <c r="F50" s="17">
        <v>0</v>
      </c>
    </row>
    <row r="51" spans="1:6" ht="139.9" customHeight="1" x14ac:dyDescent="0.3">
      <c r="A51" s="10">
        <v>41035800</v>
      </c>
      <c r="B51" s="26" t="s">
        <v>229</v>
      </c>
      <c r="C51" s="11">
        <f t="shared" si="2"/>
        <v>2096758</v>
      </c>
      <c r="D51" s="28">
        <v>2096758</v>
      </c>
      <c r="E51" s="17">
        <v>0</v>
      </c>
      <c r="F51" s="17">
        <v>0</v>
      </c>
    </row>
    <row r="52" spans="1:6" ht="22.9" hidden="1" customHeight="1" x14ac:dyDescent="0.3">
      <c r="A52" s="16">
        <v>41037000</v>
      </c>
      <c r="B52" s="26" t="s">
        <v>106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">
      <c r="A53" s="29"/>
      <c r="B53" s="16" t="s">
        <v>24</v>
      </c>
      <c r="C53" s="11">
        <f t="shared" si="2"/>
        <v>166236744</v>
      </c>
      <c r="D53" s="17">
        <f>D40+D41</f>
        <v>166089944</v>
      </c>
      <c r="E53" s="17">
        <f>E40+E41</f>
        <v>146800</v>
      </c>
      <c r="F53" s="17">
        <f>F40+F41</f>
        <v>0</v>
      </c>
    </row>
    <row r="54" spans="1:6" ht="43.5" hidden="1" customHeight="1" x14ac:dyDescent="0.3">
      <c r="A54" s="157" t="s">
        <v>25</v>
      </c>
      <c r="B54" s="157"/>
      <c r="C54" s="157"/>
      <c r="D54" s="157"/>
      <c r="E54" s="157"/>
      <c r="F54" s="157"/>
    </row>
    <row r="57" spans="1:6" x14ac:dyDescent="0.3">
      <c r="C57" s="30"/>
      <c r="D57" s="30"/>
      <c r="E57" s="31"/>
    </row>
    <row r="58" spans="1:6" hidden="1" x14ac:dyDescent="0.3">
      <c r="B58" s="3" t="s">
        <v>26</v>
      </c>
      <c r="C58" s="30"/>
      <c r="D58" s="30"/>
      <c r="E58" s="31" t="s">
        <v>27</v>
      </c>
    </row>
    <row r="59" spans="1:6" x14ac:dyDescent="0.3">
      <c r="C59" s="30"/>
      <c r="D59" s="30"/>
      <c r="E59" s="30"/>
    </row>
    <row r="62" spans="1:6" ht="16.5" customHeight="1" x14ac:dyDescent="0.3"/>
    <row r="95" hidden="1" x14ac:dyDescent="0.3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A6" sqref="A6:F6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16384" width="9.140625" style="1"/>
  </cols>
  <sheetData>
    <row r="1" spans="1:10" s="32" customFormat="1" ht="19.5" customHeight="1" x14ac:dyDescent="0.3">
      <c r="E1" s="161" t="s">
        <v>112</v>
      </c>
      <c r="F1" s="161"/>
      <c r="G1" s="45"/>
      <c r="H1" s="46"/>
      <c r="I1" s="46"/>
      <c r="J1" s="46"/>
    </row>
    <row r="2" spans="1:10" s="32" customFormat="1" ht="19.5" customHeight="1" x14ac:dyDescent="0.3">
      <c r="E2" s="165" t="s">
        <v>250</v>
      </c>
      <c r="F2" s="165"/>
      <c r="H2" s="47"/>
      <c r="I2" s="47"/>
      <c r="J2" s="47"/>
    </row>
    <row r="3" spans="1:10" s="32" customFormat="1" ht="20.100000000000001" customHeight="1" x14ac:dyDescent="0.3">
      <c r="E3" s="93" t="s">
        <v>119</v>
      </c>
      <c r="F3" s="93"/>
      <c r="H3" s="46"/>
      <c r="I3" s="46"/>
      <c r="J3" s="46"/>
    </row>
    <row r="4" spans="1:10" s="32" customFormat="1" ht="20.100000000000001" customHeight="1" x14ac:dyDescent="0.3">
      <c r="E4" s="93"/>
      <c r="F4" s="93"/>
      <c r="G4" s="46"/>
      <c r="H4" s="46"/>
      <c r="I4" s="46"/>
    </row>
    <row r="5" spans="1:10" s="32" customFormat="1" ht="43.5" customHeight="1" x14ac:dyDescent="0.3">
      <c r="A5" s="163" t="s">
        <v>44</v>
      </c>
      <c r="B5" s="163"/>
      <c r="C5" s="163"/>
      <c r="D5" s="163"/>
      <c r="E5" s="163"/>
      <c r="F5" s="163"/>
      <c r="G5" s="46"/>
      <c r="H5" s="46"/>
      <c r="I5" s="46"/>
    </row>
    <row r="6" spans="1:10" s="32" customFormat="1" ht="25.5" customHeight="1" x14ac:dyDescent="0.3">
      <c r="A6" s="164" t="s">
        <v>214</v>
      </c>
      <c r="B6" s="164"/>
      <c r="C6" s="164"/>
      <c r="D6" s="164"/>
      <c r="E6" s="164"/>
      <c r="F6" s="164"/>
      <c r="G6" s="48"/>
    </row>
    <row r="7" spans="1:10" x14ac:dyDescent="0.25">
      <c r="F7" s="37" t="s">
        <v>34</v>
      </c>
    </row>
    <row r="8" spans="1:10" ht="16.5" customHeight="1" x14ac:dyDescent="0.25">
      <c r="A8" s="158" t="s">
        <v>28</v>
      </c>
      <c r="B8" s="158" t="s">
        <v>45</v>
      </c>
      <c r="C8" s="158" t="s">
        <v>30</v>
      </c>
      <c r="D8" s="158" t="s">
        <v>2</v>
      </c>
      <c r="E8" s="158" t="s">
        <v>3</v>
      </c>
      <c r="F8" s="158"/>
    </row>
    <row r="9" spans="1:10" ht="37.5" x14ac:dyDescent="0.25">
      <c r="A9" s="158"/>
      <c r="B9" s="158"/>
      <c r="C9" s="158"/>
      <c r="D9" s="158"/>
      <c r="E9" s="9" t="s">
        <v>30</v>
      </c>
      <c r="F9" s="9" t="s">
        <v>31</v>
      </c>
    </row>
    <row r="10" spans="1:10" ht="30" customHeight="1" x14ac:dyDescent="0.25">
      <c r="A10" s="79">
        <v>200000</v>
      </c>
      <c r="B10" s="49" t="s">
        <v>35</v>
      </c>
      <c r="C10" s="110">
        <f>D10+E10</f>
        <v>1429480</v>
      </c>
      <c r="D10" s="110">
        <f>D11</f>
        <v>-5665422</v>
      </c>
      <c r="E10" s="110">
        <f>E11</f>
        <v>7094902</v>
      </c>
      <c r="F10" s="110">
        <f>F11</f>
        <v>7094902</v>
      </c>
    </row>
    <row r="11" spans="1:10" ht="38.25" customHeight="1" x14ac:dyDescent="0.25">
      <c r="A11" s="79">
        <v>208000</v>
      </c>
      <c r="B11" s="49" t="s">
        <v>36</v>
      </c>
      <c r="C11" s="110">
        <f>C12-C13+C14</f>
        <v>1429480</v>
      </c>
      <c r="D11" s="110">
        <f>D12-D13+D14</f>
        <v>-5665422</v>
      </c>
      <c r="E11" s="110">
        <f>E12-E13+E14</f>
        <v>7094902</v>
      </c>
      <c r="F11" s="110">
        <f>F12-F13+F14</f>
        <v>7094902</v>
      </c>
    </row>
    <row r="12" spans="1:10" ht="20.100000000000001" customHeight="1" x14ac:dyDescent="0.25">
      <c r="A12" s="79">
        <v>208100</v>
      </c>
      <c r="B12" s="49" t="s">
        <v>37</v>
      </c>
      <c r="C12" s="110">
        <f>D12+E12</f>
        <v>1586091.55</v>
      </c>
      <c r="D12" s="110">
        <v>1586091.55</v>
      </c>
      <c r="E12" s="110">
        <v>0</v>
      </c>
      <c r="F12" s="110">
        <v>0</v>
      </c>
    </row>
    <row r="13" spans="1:10" ht="20.100000000000001" customHeight="1" x14ac:dyDescent="0.25">
      <c r="A13" s="79">
        <v>208200</v>
      </c>
      <c r="B13" s="49" t="s">
        <v>38</v>
      </c>
      <c r="C13" s="110">
        <f>D13+E13</f>
        <v>156611.54999999999</v>
      </c>
      <c r="D13" s="110">
        <f>320311.55-163700</f>
        <v>156611.54999999999</v>
      </c>
      <c r="E13" s="110">
        <v>0</v>
      </c>
      <c r="F13" s="110">
        <v>0</v>
      </c>
    </row>
    <row r="14" spans="1:10" ht="51" customHeight="1" x14ac:dyDescent="0.25">
      <c r="A14" s="79">
        <v>208400</v>
      </c>
      <c r="B14" s="49" t="s">
        <v>39</v>
      </c>
      <c r="C14" s="110">
        <f>D14+E14</f>
        <v>0</v>
      </c>
      <c r="D14" s="110">
        <f>-4439700+-968760+-1300000+-326442+-60000</f>
        <v>-7094902</v>
      </c>
      <c r="E14" s="110">
        <f>F14</f>
        <v>7094902</v>
      </c>
      <c r="F14" s="110">
        <f>4439700+968760+1300000+326442+60000</f>
        <v>7094902</v>
      </c>
    </row>
    <row r="15" spans="1:10" ht="27.75" customHeight="1" x14ac:dyDescent="0.3">
      <c r="A15" s="166" t="s">
        <v>40</v>
      </c>
      <c r="B15" s="167"/>
      <c r="C15" s="110">
        <f>D15+E15</f>
        <v>1429480</v>
      </c>
      <c r="D15" s="110">
        <f>D10</f>
        <v>-5665422</v>
      </c>
      <c r="E15" s="110">
        <f>E10</f>
        <v>7094902</v>
      </c>
      <c r="F15" s="110">
        <f>F10</f>
        <v>7094902</v>
      </c>
    </row>
    <row r="16" spans="1:10" ht="21" customHeight="1" x14ac:dyDescent="0.25">
      <c r="A16" s="79">
        <v>600000</v>
      </c>
      <c r="B16" s="49" t="s">
        <v>41</v>
      </c>
      <c r="C16" s="110">
        <f>D16+E16</f>
        <v>1429480</v>
      </c>
      <c r="D16" s="110">
        <f>D17</f>
        <v>-5665422</v>
      </c>
      <c r="E16" s="110">
        <f>E17</f>
        <v>7094902</v>
      </c>
      <c r="F16" s="110">
        <f>F17</f>
        <v>7094902</v>
      </c>
    </row>
    <row r="17" spans="1:8" ht="20.100000000000001" customHeight="1" x14ac:dyDescent="0.25">
      <c r="A17" s="79">
        <v>602000</v>
      </c>
      <c r="B17" s="49" t="s">
        <v>42</v>
      </c>
      <c r="C17" s="110">
        <f>C18-C19+C20</f>
        <v>1429480</v>
      </c>
      <c r="D17" s="110">
        <f>D18-D19+D20</f>
        <v>-5665422</v>
      </c>
      <c r="E17" s="110">
        <f>E18-E19+E20</f>
        <v>7094902</v>
      </c>
      <c r="F17" s="110">
        <f>F18-F19+F20</f>
        <v>7094902</v>
      </c>
    </row>
    <row r="18" spans="1:8" ht="19.5" customHeight="1" x14ac:dyDescent="0.25">
      <c r="A18" s="79">
        <v>602100</v>
      </c>
      <c r="B18" s="49" t="s">
        <v>37</v>
      </c>
      <c r="C18" s="110">
        <f>D18+E18</f>
        <v>1586091.55</v>
      </c>
      <c r="D18" s="110">
        <f>D12</f>
        <v>1586091.55</v>
      </c>
      <c r="E18" s="110">
        <v>0</v>
      </c>
      <c r="F18" s="110">
        <v>0</v>
      </c>
    </row>
    <row r="19" spans="1:8" ht="20.100000000000001" customHeight="1" x14ac:dyDescent="0.25">
      <c r="A19" s="79">
        <v>602200</v>
      </c>
      <c r="B19" s="49" t="s">
        <v>38</v>
      </c>
      <c r="C19" s="110">
        <f>D19+E19</f>
        <v>156611.54999999999</v>
      </c>
      <c r="D19" s="110">
        <f>D13</f>
        <v>156611.54999999999</v>
      </c>
      <c r="E19" s="110">
        <v>0</v>
      </c>
      <c r="F19" s="110">
        <v>0</v>
      </c>
    </row>
    <row r="20" spans="1:8" ht="49.5" customHeight="1" x14ac:dyDescent="0.25">
      <c r="A20" s="79">
        <v>602400</v>
      </c>
      <c r="B20" s="49" t="s">
        <v>39</v>
      </c>
      <c r="C20" s="110">
        <f>D20+E20</f>
        <v>0</v>
      </c>
      <c r="D20" s="110">
        <f>D14</f>
        <v>-7094902</v>
      </c>
      <c r="E20" s="110">
        <f>E14</f>
        <v>7094902</v>
      </c>
      <c r="F20" s="110">
        <f>F14</f>
        <v>7094902</v>
      </c>
    </row>
    <row r="21" spans="1:8" ht="28.5" customHeight="1" x14ac:dyDescent="0.3">
      <c r="A21" s="166" t="s">
        <v>43</v>
      </c>
      <c r="B21" s="167"/>
      <c r="C21" s="110">
        <f>D21+E21</f>
        <v>1429480</v>
      </c>
      <c r="D21" s="110">
        <f>D16</f>
        <v>-5665422</v>
      </c>
      <c r="E21" s="110">
        <f>E16</f>
        <v>7094902</v>
      </c>
      <c r="F21" s="110">
        <f>F16</f>
        <v>7094902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25">
      <c r="B25" s="162"/>
      <c r="C25" s="162"/>
      <c r="D25" s="162"/>
      <c r="E25" s="162"/>
      <c r="F25" s="162"/>
      <c r="G25" s="162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R11" sqref="R11"/>
    </sheetView>
  </sheetViews>
  <sheetFormatPr defaultColWidth="9.140625" defaultRowHeight="18.75" x14ac:dyDescent="0.3"/>
  <cols>
    <col min="1" max="1" width="17.42578125" style="116" customWidth="1"/>
    <col min="2" max="2" width="22" style="116" customWidth="1"/>
    <col min="3" max="3" width="18.5703125" style="52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2.710937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customWidth="1"/>
    <col min="18" max="16384" width="9.140625" style="3"/>
  </cols>
  <sheetData>
    <row r="1" spans="1:18" s="35" customFormat="1" ht="25.9" customHeight="1" x14ac:dyDescent="0.35">
      <c r="A1" s="115"/>
      <c r="B1" s="115"/>
      <c r="C1" s="66"/>
      <c r="N1" s="170" t="s">
        <v>113</v>
      </c>
      <c r="O1" s="170"/>
      <c r="P1" s="170"/>
    </row>
    <row r="2" spans="1:18" s="35" customFormat="1" ht="25.9" customHeight="1" x14ac:dyDescent="0.35">
      <c r="A2" s="115"/>
      <c r="B2" s="115"/>
      <c r="C2" s="66"/>
      <c r="F2" s="67"/>
      <c r="G2" s="67"/>
      <c r="H2" s="67"/>
      <c r="I2" s="67" t="s">
        <v>46</v>
      </c>
      <c r="N2" s="175" t="s">
        <v>250</v>
      </c>
      <c r="O2" s="175"/>
      <c r="P2" s="175"/>
      <c r="Q2" s="175"/>
    </row>
    <row r="3" spans="1:18" s="35" customFormat="1" ht="25.9" customHeight="1" x14ac:dyDescent="0.35">
      <c r="A3" s="115"/>
      <c r="B3" s="115"/>
      <c r="C3" s="66"/>
      <c r="F3" s="67"/>
      <c r="G3" s="67"/>
      <c r="H3" s="67"/>
      <c r="I3" s="67"/>
      <c r="N3" s="170" t="s">
        <v>119</v>
      </c>
      <c r="O3" s="170"/>
      <c r="P3" s="170"/>
      <c r="R3" s="44"/>
    </row>
    <row r="4" spans="1:18" s="35" customFormat="1" ht="25.9" customHeight="1" x14ac:dyDescent="0.35">
      <c r="A4" s="115"/>
      <c r="B4" s="115"/>
      <c r="C4" s="66"/>
      <c r="E4" s="67"/>
      <c r="F4" s="67"/>
      <c r="H4" s="67"/>
      <c r="I4" s="67"/>
      <c r="N4" s="171"/>
      <c r="O4" s="171"/>
      <c r="P4" s="171"/>
      <c r="Q4" s="67"/>
      <c r="R4" s="44"/>
    </row>
    <row r="5" spans="1:18" x14ac:dyDescent="0.3">
      <c r="E5" s="54"/>
      <c r="F5" s="53"/>
      <c r="H5" s="53"/>
      <c r="I5" s="53"/>
      <c r="L5" s="50"/>
      <c r="M5" s="50"/>
      <c r="N5" s="50"/>
      <c r="Q5" s="54"/>
    </row>
    <row r="6" spans="1:18" x14ac:dyDescent="0.3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72" t="s">
        <v>127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</row>
    <row r="8" spans="1:18" x14ac:dyDescent="0.3">
      <c r="N8" s="55"/>
      <c r="P8" s="52" t="s">
        <v>34</v>
      </c>
    </row>
    <row r="10" spans="1:18" s="41" customFormat="1" ht="27.75" customHeight="1" x14ac:dyDescent="0.25">
      <c r="A10" s="173" t="s">
        <v>59</v>
      </c>
      <c r="B10" s="173" t="s">
        <v>128</v>
      </c>
      <c r="C10" s="168" t="s">
        <v>129</v>
      </c>
      <c r="D10" s="169" t="s">
        <v>130</v>
      </c>
      <c r="E10" s="168" t="s">
        <v>2</v>
      </c>
      <c r="F10" s="168"/>
      <c r="G10" s="168"/>
      <c r="H10" s="168"/>
      <c r="I10" s="168"/>
      <c r="J10" s="168" t="s">
        <v>3</v>
      </c>
      <c r="K10" s="168"/>
      <c r="L10" s="168"/>
      <c r="M10" s="168"/>
      <c r="N10" s="168"/>
      <c r="O10" s="168"/>
      <c r="P10" s="168" t="s">
        <v>47</v>
      </c>
    </row>
    <row r="11" spans="1:18" s="41" customFormat="1" ht="35.25" customHeight="1" x14ac:dyDescent="0.25">
      <c r="A11" s="174"/>
      <c r="B11" s="174"/>
      <c r="C11" s="168"/>
      <c r="D11" s="169"/>
      <c r="E11" s="168" t="s">
        <v>30</v>
      </c>
      <c r="F11" s="168" t="s">
        <v>60</v>
      </c>
      <c r="G11" s="168" t="s">
        <v>48</v>
      </c>
      <c r="H11" s="168"/>
      <c r="I11" s="168" t="s">
        <v>61</v>
      </c>
      <c r="J11" s="168" t="s">
        <v>30</v>
      </c>
      <c r="K11" s="168" t="s">
        <v>60</v>
      </c>
      <c r="L11" s="168" t="s">
        <v>48</v>
      </c>
      <c r="M11" s="168"/>
      <c r="N11" s="168" t="s">
        <v>61</v>
      </c>
      <c r="O11" s="68" t="s">
        <v>48</v>
      </c>
      <c r="P11" s="169"/>
      <c r="Q11" s="189"/>
    </row>
    <row r="12" spans="1:18" s="41" customFormat="1" ht="54.75" customHeight="1" x14ac:dyDescent="0.25">
      <c r="A12" s="174"/>
      <c r="B12" s="174"/>
      <c r="C12" s="168"/>
      <c r="D12" s="169"/>
      <c r="E12" s="168"/>
      <c r="F12" s="168"/>
      <c r="G12" s="68" t="s">
        <v>49</v>
      </c>
      <c r="H12" s="68" t="s">
        <v>50</v>
      </c>
      <c r="I12" s="168"/>
      <c r="J12" s="168"/>
      <c r="K12" s="168"/>
      <c r="L12" s="68" t="s">
        <v>49</v>
      </c>
      <c r="M12" s="68" t="s">
        <v>50</v>
      </c>
      <c r="N12" s="168"/>
      <c r="O12" s="68" t="s">
        <v>51</v>
      </c>
      <c r="P12" s="169"/>
      <c r="Q12" s="189"/>
    </row>
    <row r="13" spans="1:18" s="50" customFormat="1" x14ac:dyDescent="0.3">
      <c r="A13" s="79">
        <v>1</v>
      </c>
      <c r="B13" s="79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156">
        <v>16</v>
      </c>
      <c r="Q13" s="102"/>
    </row>
    <row r="14" spans="1:18" ht="33.75" customHeight="1" x14ac:dyDescent="0.3">
      <c r="A14" s="23" t="s">
        <v>131</v>
      </c>
      <c r="B14" s="23"/>
      <c r="C14" s="23"/>
      <c r="D14" s="27" t="s">
        <v>52</v>
      </c>
      <c r="E14" s="58">
        <f>E15</f>
        <v>23694314</v>
      </c>
      <c r="F14" s="58">
        <f t="shared" ref="F14:O14" si="0">F15</f>
        <v>23694314</v>
      </c>
      <c r="G14" s="58">
        <f t="shared" si="0"/>
        <v>15183395</v>
      </c>
      <c r="H14" s="58">
        <f t="shared" si="0"/>
        <v>797685</v>
      </c>
      <c r="I14" s="58">
        <f t="shared" si="0"/>
        <v>0</v>
      </c>
      <c r="J14" s="58">
        <f t="shared" si="0"/>
        <v>7094907</v>
      </c>
      <c r="K14" s="58">
        <f t="shared" si="0"/>
        <v>5</v>
      </c>
      <c r="L14" s="58">
        <f t="shared" si="0"/>
        <v>0</v>
      </c>
      <c r="M14" s="58">
        <f t="shared" si="0"/>
        <v>0</v>
      </c>
      <c r="N14" s="58">
        <f t="shared" si="0"/>
        <v>7094902</v>
      </c>
      <c r="O14" s="58">
        <f t="shared" si="0"/>
        <v>7094902</v>
      </c>
      <c r="P14" s="188">
        <f>E14+J14</f>
        <v>30789221</v>
      </c>
      <c r="Q14" s="190"/>
    </row>
    <row r="15" spans="1:18" ht="33.6" customHeight="1" x14ac:dyDescent="0.3">
      <c r="A15" s="23" t="s">
        <v>132</v>
      </c>
      <c r="B15" s="118"/>
      <c r="C15" s="23"/>
      <c r="D15" s="27" t="s">
        <v>52</v>
      </c>
      <c r="E15" s="58">
        <f t="shared" ref="E15:P15" si="1">E16+E17+E22+E19+E24+E25+E26+E27+E29+E30</f>
        <v>23694314</v>
      </c>
      <c r="F15" s="58">
        <f t="shared" si="1"/>
        <v>23694314</v>
      </c>
      <c r="G15" s="58">
        <f t="shared" si="1"/>
        <v>15183395</v>
      </c>
      <c r="H15" s="58">
        <f t="shared" si="1"/>
        <v>797685</v>
      </c>
      <c r="I15" s="58">
        <f t="shared" si="1"/>
        <v>0</v>
      </c>
      <c r="J15" s="58">
        <f t="shared" si="1"/>
        <v>7094907</v>
      </c>
      <c r="K15" s="58">
        <f t="shared" si="1"/>
        <v>5</v>
      </c>
      <c r="L15" s="58">
        <f t="shared" si="1"/>
        <v>0</v>
      </c>
      <c r="M15" s="58">
        <f t="shared" si="1"/>
        <v>0</v>
      </c>
      <c r="N15" s="58">
        <f t="shared" si="1"/>
        <v>7094902</v>
      </c>
      <c r="O15" s="58">
        <f t="shared" si="1"/>
        <v>7094902</v>
      </c>
      <c r="P15" s="188">
        <f t="shared" si="1"/>
        <v>30789221</v>
      </c>
      <c r="Q15" s="190"/>
    </row>
    <row r="16" spans="1:18" ht="78" customHeight="1" x14ac:dyDescent="0.3">
      <c r="A16" s="23" t="s">
        <v>133</v>
      </c>
      <c r="B16" s="23" t="s">
        <v>134</v>
      </c>
      <c r="C16" s="23" t="s">
        <v>62</v>
      </c>
      <c r="D16" s="27" t="s">
        <v>240</v>
      </c>
      <c r="E16" s="58">
        <f>F16</f>
        <v>21763370</v>
      </c>
      <c r="F16" s="58">
        <f>18832200+267070+38400+169000+2456700</f>
        <v>21763370</v>
      </c>
      <c r="G16" s="58">
        <f>12962055+127845+2013695</f>
        <v>15103595</v>
      </c>
      <c r="H16" s="58">
        <v>792685</v>
      </c>
      <c r="I16" s="58">
        <v>0</v>
      </c>
      <c r="J16" s="58">
        <f>K16+N16</f>
        <v>6768465</v>
      </c>
      <c r="K16" s="58">
        <v>5</v>
      </c>
      <c r="L16" s="58">
        <v>0</v>
      </c>
      <c r="M16" s="58">
        <v>0</v>
      </c>
      <c r="N16" s="58">
        <f>O16</f>
        <v>6768460</v>
      </c>
      <c r="O16" s="58">
        <f>4439700+968760+1300000+60000</f>
        <v>6768460</v>
      </c>
      <c r="P16" s="188">
        <f t="shared" ref="P16:P54" si="2">E16+J16</f>
        <v>28531835</v>
      </c>
      <c r="Q16" s="191"/>
    </row>
    <row r="17" spans="1:17" ht="33.6" customHeight="1" x14ac:dyDescent="0.3">
      <c r="A17" s="23" t="s">
        <v>213</v>
      </c>
      <c r="B17" s="119" t="s">
        <v>242</v>
      </c>
      <c r="C17" s="23"/>
      <c r="D17" s="125" t="s">
        <v>137</v>
      </c>
      <c r="E17" s="58">
        <f>E18</f>
        <v>84200</v>
      </c>
      <c r="F17" s="58">
        <f t="shared" ref="F17:O17" si="3">F18</f>
        <v>84200</v>
      </c>
      <c r="G17" s="58">
        <f t="shared" si="3"/>
        <v>0</v>
      </c>
      <c r="H17" s="58">
        <f t="shared" si="3"/>
        <v>0</v>
      </c>
      <c r="I17" s="58">
        <f t="shared" si="3"/>
        <v>0</v>
      </c>
      <c r="J17" s="58">
        <f t="shared" si="3"/>
        <v>0</v>
      </c>
      <c r="K17" s="58">
        <f t="shared" si="3"/>
        <v>0</v>
      </c>
      <c r="L17" s="58">
        <f t="shared" si="3"/>
        <v>0</v>
      </c>
      <c r="M17" s="58">
        <f t="shared" si="3"/>
        <v>0</v>
      </c>
      <c r="N17" s="58">
        <f t="shared" si="3"/>
        <v>0</v>
      </c>
      <c r="O17" s="58">
        <f t="shared" si="3"/>
        <v>0</v>
      </c>
      <c r="P17" s="188">
        <f t="shared" si="2"/>
        <v>84200</v>
      </c>
      <c r="Q17" s="191"/>
    </row>
    <row r="18" spans="1:17" ht="33.6" customHeight="1" x14ac:dyDescent="0.3">
      <c r="A18" s="23" t="s">
        <v>212</v>
      </c>
      <c r="B18" s="119" t="s">
        <v>139</v>
      </c>
      <c r="C18" s="23" t="s">
        <v>64</v>
      </c>
      <c r="D18" s="125" t="s">
        <v>138</v>
      </c>
      <c r="E18" s="58">
        <f>F18</f>
        <v>84200</v>
      </c>
      <c r="F18" s="58">
        <f>74200+10000</f>
        <v>84200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188">
        <f t="shared" si="2"/>
        <v>84200</v>
      </c>
      <c r="Q18" s="191"/>
    </row>
    <row r="19" spans="1:17" ht="33.6" customHeight="1" x14ac:dyDescent="0.3">
      <c r="A19" s="23" t="s">
        <v>144</v>
      </c>
      <c r="B19" s="23" t="s">
        <v>243</v>
      </c>
      <c r="C19" s="23"/>
      <c r="D19" s="86" t="s">
        <v>145</v>
      </c>
      <c r="E19" s="58">
        <f>E20+E21</f>
        <v>27500</v>
      </c>
      <c r="F19" s="58">
        <f t="shared" ref="F19:O19" si="4">F20+F21</f>
        <v>27500</v>
      </c>
      <c r="G19" s="58">
        <f t="shared" si="4"/>
        <v>0</v>
      </c>
      <c r="H19" s="58">
        <f t="shared" si="4"/>
        <v>0</v>
      </c>
      <c r="I19" s="58">
        <f t="shared" si="4"/>
        <v>0</v>
      </c>
      <c r="J19" s="58">
        <f t="shared" si="4"/>
        <v>0</v>
      </c>
      <c r="K19" s="58">
        <f t="shared" si="4"/>
        <v>0</v>
      </c>
      <c r="L19" s="58">
        <f t="shared" si="4"/>
        <v>0</v>
      </c>
      <c r="M19" s="58">
        <f t="shared" si="4"/>
        <v>0</v>
      </c>
      <c r="N19" s="58">
        <f t="shared" si="4"/>
        <v>0</v>
      </c>
      <c r="O19" s="58">
        <f t="shared" si="4"/>
        <v>0</v>
      </c>
      <c r="P19" s="188">
        <f>E19+J19</f>
        <v>27500</v>
      </c>
      <c r="Q19" s="191"/>
    </row>
    <row r="20" spans="1:17" ht="42.6" customHeight="1" x14ac:dyDescent="0.3">
      <c r="A20" s="23" t="s">
        <v>146</v>
      </c>
      <c r="B20" s="23" t="s">
        <v>147</v>
      </c>
      <c r="C20" s="23" t="s">
        <v>64</v>
      </c>
      <c r="D20" s="124" t="s">
        <v>150</v>
      </c>
      <c r="E20" s="58">
        <f>F20</f>
        <v>6700</v>
      </c>
      <c r="F20" s="58">
        <v>6700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188">
        <f>E20+J20</f>
        <v>6700</v>
      </c>
      <c r="Q20" s="191"/>
    </row>
    <row r="21" spans="1:17" ht="33.6" customHeight="1" x14ac:dyDescent="0.3">
      <c r="A21" s="23" t="s">
        <v>148</v>
      </c>
      <c r="B21" s="23" t="s">
        <v>149</v>
      </c>
      <c r="C21" s="23" t="s">
        <v>64</v>
      </c>
      <c r="D21" s="124" t="s">
        <v>151</v>
      </c>
      <c r="E21" s="58">
        <f>F21</f>
        <v>20800</v>
      </c>
      <c r="F21" s="58">
        <v>20800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188">
        <f>E21+J21</f>
        <v>20800</v>
      </c>
      <c r="Q21" s="191"/>
    </row>
    <row r="22" spans="1:17" ht="33.6" customHeight="1" x14ac:dyDescent="0.3">
      <c r="A22" s="23" t="s">
        <v>142</v>
      </c>
      <c r="B22" s="23" t="s">
        <v>143</v>
      </c>
      <c r="C22" s="23"/>
      <c r="D22" s="146" t="s">
        <v>230</v>
      </c>
      <c r="E22" s="58">
        <f>E23</f>
        <v>14040</v>
      </c>
      <c r="F22" s="58">
        <f t="shared" ref="F22:P22" si="5">F23</f>
        <v>14040</v>
      </c>
      <c r="G22" s="58">
        <f t="shared" si="5"/>
        <v>0</v>
      </c>
      <c r="H22" s="58">
        <f t="shared" si="5"/>
        <v>0</v>
      </c>
      <c r="I22" s="58">
        <f t="shared" si="5"/>
        <v>0</v>
      </c>
      <c r="J22" s="58">
        <f t="shared" si="5"/>
        <v>0</v>
      </c>
      <c r="K22" s="58">
        <f t="shared" si="5"/>
        <v>0</v>
      </c>
      <c r="L22" s="58">
        <f t="shared" si="5"/>
        <v>0</v>
      </c>
      <c r="M22" s="58">
        <f t="shared" si="5"/>
        <v>0</v>
      </c>
      <c r="N22" s="58">
        <f t="shared" si="5"/>
        <v>0</v>
      </c>
      <c r="O22" s="58">
        <f t="shared" si="5"/>
        <v>0</v>
      </c>
      <c r="P22" s="188">
        <f t="shared" si="5"/>
        <v>14040</v>
      </c>
      <c r="Q22" s="191"/>
    </row>
    <row r="23" spans="1:17" ht="33.6" customHeight="1" x14ac:dyDescent="0.3">
      <c r="A23" s="23" t="s">
        <v>231</v>
      </c>
      <c r="B23" s="79">
        <v>3143</v>
      </c>
      <c r="C23" s="79">
        <v>1040</v>
      </c>
      <c r="D23" s="146" t="s">
        <v>232</v>
      </c>
      <c r="E23" s="58">
        <f>F23</f>
        <v>14040</v>
      </c>
      <c r="F23" s="58">
        <v>14040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188">
        <f t="shared" si="2"/>
        <v>14040</v>
      </c>
      <c r="Q23" s="191"/>
    </row>
    <row r="24" spans="1:17" ht="33.6" customHeight="1" x14ac:dyDescent="0.3">
      <c r="A24" s="23" t="s">
        <v>140</v>
      </c>
      <c r="B24" s="119" t="s">
        <v>141</v>
      </c>
      <c r="C24" s="23" t="s">
        <v>116</v>
      </c>
      <c r="D24" s="27" t="s">
        <v>117</v>
      </c>
      <c r="E24" s="58">
        <f>F24</f>
        <v>97360</v>
      </c>
      <c r="F24" s="58">
        <v>97360</v>
      </c>
      <c r="G24" s="58">
        <v>79800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188">
        <f t="shared" si="2"/>
        <v>97360</v>
      </c>
      <c r="Q24" s="191"/>
    </row>
    <row r="25" spans="1:17" ht="33.6" customHeight="1" x14ac:dyDescent="0.3">
      <c r="A25" s="23" t="s">
        <v>135</v>
      </c>
      <c r="B25" s="119" t="s">
        <v>136</v>
      </c>
      <c r="C25" s="23" t="s">
        <v>63</v>
      </c>
      <c r="D25" s="27" t="s">
        <v>53</v>
      </c>
      <c r="E25" s="58">
        <f>F25</f>
        <v>231960</v>
      </c>
      <c r="F25" s="58">
        <v>231960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188">
        <f t="shared" si="2"/>
        <v>231960</v>
      </c>
      <c r="Q25" s="191"/>
    </row>
    <row r="26" spans="1:17" ht="43.15" customHeight="1" x14ac:dyDescent="0.3">
      <c r="A26" s="23" t="s">
        <v>152</v>
      </c>
      <c r="B26" s="23" t="s">
        <v>153</v>
      </c>
      <c r="C26" s="23" t="s">
        <v>115</v>
      </c>
      <c r="D26" s="60" t="s">
        <v>118</v>
      </c>
      <c r="E26" s="58">
        <f>F26</f>
        <v>106800</v>
      </c>
      <c r="F26" s="58">
        <f>56800+50000</f>
        <v>106800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188">
        <f t="shared" si="2"/>
        <v>106800</v>
      </c>
      <c r="Q26" s="191"/>
    </row>
    <row r="27" spans="1:17" ht="34.15" customHeight="1" x14ac:dyDescent="0.3">
      <c r="A27" s="23" t="s">
        <v>154</v>
      </c>
      <c r="B27" s="23" t="s">
        <v>244</v>
      </c>
      <c r="C27" s="23"/>
      <c r="D27" s="124" t="s">
        <v>157</v>
      </c>
      <c r="E27" s="58">
        <f>E28</f>
        <v>34500</v>
      </c>
      <c r="F27" s="58">
        <f t="shared" ref="F27:O27" si="6">F28</f>
        <v>34500</v>
      </c>
      <c r="G27" s="58">
        <f t="shared" si="6"/>
        <v>0</v>
      </c>
      <c r="H27" s="58">
        <f t="shared" si="6"/>
        <v>0</v>
      </c>
      <c r="I27" s="58">
        <f t="shared" si="6"/>
        <v>0</v>
      </c>
      <c r="J27" s="58">
        <f t="shared" si="6"/>
        <v>0</v>
      </c>
      <c r="K27" s="58">
        <f t="shared" si="6"/>
        <v>0</v>
      </c>
      <c r="L27" s="58">
        <f t="shared" si="6"/>
        <v>0</v>
      </c>
      <c r="M27" s="58">
        <f t="shared" si="6"/>
        <v>0</v>
      </c>
      <c r="N27" s="58">
        <f t="shared" si="6"/>
        <v>0</v>
      </c>
      <c r="O27" s="58">
        <f t="shared" si="6"/>
        <v>0</v>
      </c>
      <c r="P27" s="188">
        <f t="shared" si="2"/>
        <v>34500</v>
      </c>
      <c r="Q27" s="191"/>
    </row>
    <row r="28" spans="1:17" ht="42.6" customHeight="1" x14ac:dyDescent="0.3">
      <c r="A28" s="23" t="s">
        <v>155</v>
      </c>
      <c r="B28" s="118" t="s">
        <v>156</v>
      </c>
      <c r="C28" s="23" t="s">
        <v>65</v>
      </c>
      <c r="D28" s="124" t="s">
        <v>158</v>
      </c>
      <c r="E28" s="58">
        <f>F28</f>
        <v>34500</v>
      </c>
      <c r="F28" s="58">
        <v>34500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188">
        <f t="shared" si="2"/>
        <v>34500</v>
      </c>
      <c r="Q28" s="191"/>
    </row>
    <row r="29" spans="1:17" ht="33.6" customHeight="1" x14ac:dyDescent="0.3">
      <c r="A29" s="23" t="s">
        <v>161</v>
      </c>
      <c r="B29" s="118" t="s">
        <v>162</v>
      </c>
      <c r="C29" s="23" t="s">
        <v>163</v>
      </c>
      <c r="D29" s="59" t="s">
        <v>56</v>
      </c>
      <c r="E29" s="58">
        <f>F29</f>
        <v>1332584</v>
      </c>
      <c r="F29" s="58">
        <f>142260+900000+199000+91324</f>
        <v>1332584</v>
      </c>
      <c r="G29" s="58">
        <v>0</v>
      </c>
      <c r="H29" s="58">
        <v>5000</v>
      </c>
      <c r="I29" s="58">
        <v>0</v>
      </c>
      <c r="J29" s="58">
        <f>K29+N29</f>
        <v>326442</v>
      </c>
      <c r="K29" s="58">
        <v>0</v>
      </c>
      <c r="L29" s="58">
        <v>0</v>
      </c>
      <c r="M29" s="58">
        <v>0</v>
      </c>
      <c r="N29" s="58">
        <f>O29</f>
        <v>326442</v>
      </c>
      <c r="O29" s="58">
        <f>326442</f>
        <v>326442</v>
      </c>
      <c r="P29" s="188">
        <f t="shared" si="2"/>
        <v>1659026</v>
      </c>
      <c r="Q29" s="191"/>
    </row>
    <row r="30" spans="1:17" ht="33.6" customHeight="1" x14ac:dyDescent="0.3">
      <c r="A30" s="23" t="s">
        <v>159</v>
      </c>
      <c r="B30" s="120" t="s">
        <v>160</v>
      </c>
      <c r="C30" s="23" t="s">
        <v>66</v>
      </c>
      <c r="D30" s="126" t="s">
        <v>54</v>
      </c>
      <c r="E30" s="58">
        <f>F30</f>
        <v>2000</v>
      </c>
      <c r="F30" s="58">
        <v>2000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188">
        <f t="shared" si="2"/>
        <v>2000</v>
      </c>
      <c r="Q30" s="191"/>
    </row>
    <row r="31" spans="1:17" s="116" customFormat="1" ht="33.6" customHeight="1" x14ac:dyDescent="0.2">
      <c r="A31" s="79">
        <v>1000000</v>
      </c>
      <c r="B31" s="79"/>
      <c r="C31" s="79"/>
      <c r="D31" s="84" t="s">
        <v>57</v>
      </c>
      <c r="E31" s="58">
        <f>E32</f>
        <v>1012510</v>
      </c>
      <c r="F31" s="58">
        <f t="shared" ref="F31:O33" si="7">F32</f>
        <v>1012510</v>
      </c>
      <c r="G31" s="58">
        <f t="shared" si="7"/>
        <v>655324</v>
      </c>
      <c r="H31" s="58">
        <f t="shared" si="7"/>
        <v>115075.04</v>
      </c>
      <c r="I31" s="58">
        <f t="shared" si="7"/>
        <v>0</v>
      </c>
      <c r="J31" s="58">
        <f t="shared" si="7"/>
        <v>1220</v>
      </c>
      <c r="K31" s="58">
        <f t="shared" si="7"/>
        <v>1220</v>
      </c>
      <c r="L31" s="58">
        <f t="shared" si="7"/>
        <v>0</v>
      </c>
      <c r="M31" s="58">
        <f t="shared" si="7"/>
        <v>1220</v>
      </c>
      <c r="N31" s="58">
        <f t="shared" si="7"/>
        <v>0</v>
      </c>
      <c r="O31" s="58">
        <f t="shared" si="7"/>
        <v>0</v>
      </c>
      <c r="P31" s="188">
        <f t="shared" si="2"/>
        <v>1013730</v>
      </c>
      <c r="Q31" s="192"/>
    </row>
    <row r="32" spans="1:17" s="116" customFormat="1" ht="33.6" customHeight="1" x14ac:dyDescent="0.2">
      <c r="A32" s="79">
        <v>1010000</v>
      </c>
      <c r="B32" s="79"/>
      <c r="C32" s="79"/>
      <c r="D32" s="84" t="s">
        <v>57</v>
      </c>
      <c r="E32" s="58">
        <f>E33</f>
        <v>1012510</v>
      </c>
      <c r="F32" s="58">
        <f t="shared" si="7"/>
        <v>1012510</v>
      </c>
      <c r="G32" s="58">
        <f t="shared" si="7"/>
        <v>655324</v>
      </c>
      <c r="H32" s="58">
        <f t="shared" si="7"/>
        <v>115075.04</v>
      </c>
      <c r="I32" s="58">
        <f t="shared" si="7"/>
        <v>0</v>
      </c>
      <c r="J32" s="58">
        <f t="shared" si="7"/>
        <v>1220</v>
      </c>
      <c r="K32" s="58">
        <f t="shared" si="7"/>
        <v>1220</v>
      </c>
      <c r="L32" s="58">
        <f t="shared" si="7"/>
        <v>0</v>
      </c>
      <c r="M32" s="58">
        <f t="shared" si="7"/>
        <v>1220</v>
      </c>
      <c r="N32" s="58">
        <f t="shared" si="7"/>
        <v>0</v>
      </c>
      <c r="O32" s="58">
        <f t="shared" si="7"/>
        <v>0</v>
      </c>
      <c r="P32" s="188">
        <f t="shared" si="2"/>
        <v>1013730</v>
      </c>
      <c r="Q32" s="192"/>
    </row>
    <row r="33" spans="1:17" ht="33.6" customHeight="1" x14ac:dyDescent="0.3">
      <c r="A33" s="23" t="s">
        <v>233</v>
      </c>
      <c r="B33" s="79">
        <v>5030</v>
      </c>
      <c r="C33" s="79"/>
      <c r="D33" s="146" t="s">
        <v>234</v>
      </c>
      <c r="E33" s="58">
        <f>E34</f>
        <v>1012510</v>
      </c>
      <c r="F33" s="58">
        <f t="shared" si="7"/>
        <v>1012510</v>
      </c>
      <c r="G33" s="58">
        <f t="shared" si="7"/>
        <v>655324</v>
      </c>
      <c r="H33" s="58">
        <f t="shared" si="7"/>
        <v>115075.04</v>
      </c>
      <c r="I33" s="58">
        <f t="shared" si="7"/>
        <v>0</v>
      </c>
      <c r="J33" s="58">
        <f t="shared" si="7"/>
        <v>1220</v>
      </c>
      <c r="K33" s="58">
        <f t="shared" si="7"/>
        <v>1220</v>
      </c>
      <c r="L33" s="58">
        <f t="shared" si="7"/>
        <v>0</v>
      </c>
      <c r="M33" s="58">
        <f t="shared" si="7"/>
        <v>1220</v>
      </c>
      <c r="N33" s="58">
        <f t="shared" si="7"/>
        <v>0</v>
      </c>
      <c r="O33" s="58">
        <f t="shared" si="7"/>
        <v>0</v>
      </c>
      <c r="P33" s="188">
        <f t="shared" si="2"/>
        <v>1013730</v>
      </c>
      <c r="Q33" s="104"/>
    </row>
    <row r="34" spans="1:17" ht="42.6" customHeight="1" x14ac:dyDescent="0.3">
      <c r="A34" s="23" t="s">
        <v>235</v>
      </c>
      <c r="B34" s="79">
        <v>5031</v>
      </c>
      <c r="C34" s="23" t="s">
        <v>65</v>
      </c>
      <c r="D34" s="27" t="s">
        <v>167</v>
      </c>
      <c r="E34" s="58">
        <f>F34</f>
        <v>1012510</v>
      </c>
      <c r="F34" s="58">
        <f>3235010-2222500</f>
        <v>1012510</v>
      </c>
      <c r="G34" s="58">
        <f>2120800-1465476</f>
        <v>655324</v>
      </c>
      <c r="H34" s="58">
        <f>242840-127764.96</f>
        <v>115075.04</v>
      </c>
      <c r="I34" s="58">
        <v>0</v>
      </c>
      <c r="J34" s="58">
        <f>K34+N34</f>
        <v>1220</v>
      </c>
      <c r="K34" s="58">
        <f>4720-3500</f>
        <v>1220</v>
      </c>
      <c r="L34" s="58">
        <v>0</v>
      </c>
      <c r="M34" s="58">
        <f>3255-2035</f>
        <v>1220</v>
      </c>
      <c r="N34" s="58">
        <f>O34</f>
        <v>0</v>
      </c>
      <c r="O34" s="58">
        <v>0</v>
      </c>
      <c r="P34" s="188">
        <f t="shared" si="2"/>
        <v>1013730</v>
      </c>
      <c r="Q34" s="191"/>
    </row>
    <row r="35" spans="1:17" ht="42.6" customHeight="1" x14ac:dyDescent="0.3">
      <c r="A35" s="23" t="s">
        <v>164</v>
      </c>
      <c r="B35" s="23"/>
      <c r="C35" s="23"/>
      <c r="D35" s="127" t="s">
        <v>55</v>
      </c>
      <c r="E35" s="58">
        <f>E36</f>
        <v>135717698</v>
      </c>
      <c r="F35" s="58">
        <f t="shared" ref="F35:O35" si="8">F36</f>
        <v>135717698</v>
      </c>
      <c r="G35" s="58">
        <f t="shared" si="8"/>
        <v>5193310</v>
      </c>
      <c r="H35" s="58">
        <f t="shared" si="8"/>
        <v>361510</v>
      </c>
      <c r="I35" s="58">
        <f t="shared" si="8"/>
        <v>0</v>
      </c>
      <c r="J35" s="58">
        <f t="shared" si="8"/>
        <v>145575</v>
      </c>
      <c r="K35" s="58">
        <f t="shared" si="8"/>
        <v>145575</v>
      </c>
      <c r="L35" s="58">
        <f t="shared" si="8"/>
        <v>115200</v>
      </c>
      <c r="M35" s="58">
        <f t="shared" si="8"/>
        <v>4740</v>
      </c>
      <c r="N35" s="58">
        <f t="shared" si="8"/>
        <v>0</v>
      </c>
      <c r="O35" s="58">
        <f t="shared" si="8"/>
        <v>0</v>
      </c>
      <c r="P35" s="188">
        <f t="shared" si="2"/>
        <v>135863273</v>
      </c>
      <c r="Q35" s="191"/>
    </row>
    <row r="36" spans="1:17" ht="42.6" customHeight="1" x14ac:dyDescent="0.3">
      <c r="A36" s="23" t="s">
        <v>165</v>
      </c>
      <c r="B36" s="23"/>
      <c r="C36" s="23"/>
      <c r="D36" s="127" t="s">
        <v>55</v>
      </c>
      <c r="E36" s="58">
        <f>E37+E38+E48+E49+E51+E53</f>
        <v>135717698</v>
      </c>
      <c r="F36" s="58">
        <f t="shared" ref="F36:O36" si="9">F37+F38+F48+F49+F51+F53</f>
        <v>135717698</v>
      </c>
      <c r="G36" s="58">
        <f t="shared" si="9"/>
        <v>5193310</v>
      </c>
      <c r="H36" s="58">
        <f t="shared" si="9"/>
        <v>361510</v>
      </c>
      <c r="I36" s="58">
        <f t="shared" si="9"/>
        <v>0</v>
      </c>
      <c r="J36" s="58">
        <f t="shared" si="9"/>
        <v>145575</v>
      </c>
      <c r="K36" s="58">
        <f t="shared" si="9"/>
        <v>145575</v>
      </c>
      <c r="L36" s="58">
        <f t="shared" si="9"/>
        <v>115200</v>
      </c>
      <c r="M36" s="58">
        <f t="shared" si="9"/>
        <v>4740</v>
      </c>
      <c r="N36" s="58">
        <f t="shared" si="9"/>
        <v>0</v>
      </c>
      <c r="O36" s="58">
        <f t="shared" si="9"/>
        <v>0</v>
      </c>
      <c r="P36" s="188">
        <f t="shared" si="2"/>
        <v>135863273</v>
      </c>
      <c r="Q36" s="191"/>
    </row>
    <row r="37" spans="1:17" ht="74.45" customHeight="1" x14ac:dyDescent="0.3">
      <c r="A37" s="122" t="s">
        <v>170</v>
      </c>
      <c r="B37" s="122" t="s">
        <v>171</v>
      </c>
      <c r="C37" s="122" t="s">
        <v>67</v>
      </c>
      <c r="D37" s="27" t="s">
        <v>236</v>
      </c>
      <c r="E37" s="58">
        <f>F37</f>
        <v>2096758</v>
      </c>
      <c r="F37" s="58">
        <v>2096758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188">
        <f t="shared" si="2"/>
        <v>2096758</v>
      </c>
      <c r="Q37" s="191"/>
    </row>
    <row r="38" spans="1:17" ht="63" customHeight="1" x14ac:dyDescent="0.3">
      <c r="A38" s="23" t="s">
        <v>172</v>
      </c>
      <c r="B38" s="121" t="s">
        <v>241</v>
      </c>
      <c r="C38" s="23"/>
      <c r="D38" s="94" t="s">
        <v>173</v>
      </c>
      <c r="E38" s="58">
        <f>E39+E40+E41+E42+E43+E44+E45+E46+E47</f>
        <v>124010400</v>
      </c>
      <c r="F38" s="58">
        <f t="shared" ref="F38:O38" si="10">F39+F40+F41+F42+F43+F44+F45+F46+F47</f>
        <v>124010400</v>
      </c>
      <c r="G38" s="58">
        <f t="shared" si="10"/>
        <v>0</v>
      </c>
      <c r="H38" s="58">
        <f t="shared" si="10"/>
        <v>0</v>
      </c>
      <c r="I38" s="58">
        <f t="shared" si="10"/>
        <v>0</v>
      </c>
      <c r="J38" s="58">
        <f t="shared" si="10"/>
        <v>0</v>
      </c>
      <c r="K38" s="58">
        <f t="shared" si="10"/>
        <v>0</v>
      </c>
      <c r="L38" s="58">
        <f t="shared" si="10"/>
        <v>0</v>
      </c>
      <c r="M38" s="58">
        <f t="shared" si="10"/>
        <v>0</v>
      </c>
      <c r="N38" s="58">
        <f t="shared" si="10"/>
        <v>0</v>
      </c>
      <c r="O38" s="58">
        <f t="shared" si="10"/>
        <v>0</v>
      </c>
      <c r="P38" s="188">
        <f t="shared" si="2"/>
        <v>124010400</v>
      </c>
      <c r="Q38" s="190"/>
    </row>
    <row r="39" spans="1:17" ht="33.75" customHeight="1" x14ac:dyDescent="0.3">
      <c r="A39" s="23" t="s">
        <v>174</v>
      </c>
      <c r="B39" s="118" t="s">
        <v>183</v>
      </c>
      <c r="C39" s="23" t="s">
        <v>64</v>
      </c>
      <c r="D39" s="129" t="s">
        <v>192</v>
      </c>
      <c r="E39" s="133">
        <f>F39</f>
        <v>880650</v>
      </c>
      <c r="F39" s="58">
        <v>880650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188">
        <f t="shared" si="2"/>
        <v>880650</v>
      </c>
      <c r="Q39" s="193"/>
    </row>
    <row r="40" spans="1:17" ht="33.75" customHeight="1" x14ac:dyDescent="0.3">
      <c r="A40" s="23" t="s">
        <v>175</v>
      </c>
      <c r="B40" s="118" t="s">
        <v>184</v>
      </c>
      <c r="C40" s="23" t="s">
        <v>64</v>
      </c>
      <c r="D40" s="129" t="s">
        <v>246</v>
      </c>
      <c r="E40" s="133">
        <f t="shared" ref="E40:E48" si="11">F40</f>
        <v>468000</v>
      </c>
      <c r="F40" s="58">
        <v>468000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188">
        <f t="shared" si="2"/>
        <v>468000</v>
      </c>
      <c r="Q40" s="193"/>
    </row>
    <row r="41" spans="1:17" ht="33.6" customHeight="1" x14ac:dyDescent="0.3">
      <c r="A41" s="23" t="s">
        <v>176</v>
      </c>
      <c r="B41" s="118" t="s">
        <v>185</v>
      </c>
      <c r="C41" s="23" t="s">
        <v>64</v>
      </c>
      <c r="D41" s="129" t="s">
        <v>193</v>
      </c>
      <c r="E41" s="133">
        <f t="shared" si="11"/>
        <v>64241490</v>
      </c>
      <c r="F41" s="58">
        <f>64295670-54180</f>
        <v>64241490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188">
        <f t="shared" si="2"/>
        <v>64241490</v>
      </c>
      <c r="Q41" s="193"/>
    </row>
    <row r="42" spans="1:17" ht="42.6" customHeight="1" x14ac:dyDescent="0.3">
      <c r="A42" s="23" t="s">
        <v>177</v>
      </c>
      <c r="B42" s="118" t="s">
        <v>186</v>
      </c>
      <c r="C42" s="23" t="s">
        <v>64</v>
      </c>
      <c r="D42" s="129" t="s">
        <v>194</v>
      </c>
      <c r="E42" s="133">
        <f t="shared" si="11"/>
        <v>7161200</v>
      </c>
      <c r="F42" s="58">
        <v>7161200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188">
        <f t="shared" si="2"/>
        <v>7161200</v>
      </c>
      <c r="Q42" s="193"/>
    </row>
    <row r="43" spans="1:17" ht="33.75" customHeight="1" x14ac:dyDescent="0.3">
      <c r="A43" s="23" t="s">
        <v>178</v>
      </c>
      <c r="B43" s="118" t="s">
        <v>187</v>
      </c>
      <c r="C43" s="23" t="s">
        <v>64</v>
      </c>
      <c r="D43" s="129" t="s">
        <v>195</v>
      </c>
      <c r="E43" s="133">
        <f t="shared" si="11"/>
        <v>20532240</v>
      </c>
      <c r="F43" s="58">
        <v>20532240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188">
        <f t="shared" si="2"/>
        <v>20532240</v>
      </c>
      <c r="Q43" s="193"/>
    </row>
    <row r="44" spans="1:17" ht="33.75" customHeight="1" x14ac:dyDescent="0.3">
      <c r="A44" s="23" t="s">
        <v>179</v>
      </c>
      <c r="B44" s="118" t="s">
        <v>188</v>
      </c>
      <c r="C44" s="23" t="s">
        <v>64</v>
      </c>
      <c r="D44" s="130" t="s">
        <v>196</v>
      </c>
      <c r="E44" s="133">
        <f t="shared" si="11"/>
        <v>368700</v>
      </c>
      <c r="F44" s="58">
        <v>368700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188">
        <f t="shared" si="2"/>
        <v>368700</v>
      </c>
      <c r="Q44" s="194"/>
    </row>
    <row r="45" spans="1:17" ht="33.6" customHeight="1" x14ac:dyDescent="0.3">
      <c r="A45" s="23" t="s">
        <v>180</v>
      </c>
      <c r="B45" s="118" t="s">
        <v>189</v>
      </c>
      <c r="C45" s="23" t="s">
        <v>64</v>
      </c>
      <c r="D45" s="130" t="s">
        <v>197</v>
      </c>
      <c r="E45" s="133">
        <f t="shared" si="11"/>
        <v>147060</v>
      </c>
      <c r="F45" s="58">
        <f>92880+54180</f>
        <v>147060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188">
        <f t="shared" si="2"/>
        <v>147060</v>
      </c>
      <c r="Q45" s="194"/>
    </row>
    <row r="46" spans="1:17" ht="33.6" customHeight="1" x14ac:dyDescent="0.3">
      <c r="A46" s="23" t="s">
        <v>181</v>
      </c>
      <c r="B46" s="118" t="s">
        <v>190</v>
      </c>
      <c r="C46" s="23" t="s">
        <v>64</v>
      </c>
      <c r="D46" s="129" t="s">
        <v>198</v>
      </c>
      <c r="E46" s="133">
        <f t="shared" si="11"/>
        <v>16744575</v>
      </c>
      <c r="F46" s="58">
        <v>16744575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188">
        <f t="shared" si="2"/>
        <v>16744575</v>
      </c>
      <c r="Q46" s="193"/>
    </row>
    <row r="47" spans="1:17" ht="42.6" customHeight="1" x14ac:dyDescent="0.3">
      <c r="A47" s="23" t="s">
        <v>182</v>
      </c>
      <c r="B47" s="118" t="s">
        <v>191</v>
      </c>
      <c r="C47" s="79">
        <v>1010</v>
      </c>
      <c r="D47" s="128" t="s">
        <v>199</v>
      </c>
      <c r="E47" s="133">
        <f t="shared" si="11"/>
        <v>13466485</v>
      </c>
      <c r="F47" s="58">
        <v>13466485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188">
        <f t="shared" si="2"/>
        <v>13466485</v>
      </c>
      <c r="Q47" s="191"/>
    </row>
    <row r="48" spans="1:17" ht="42.6" customHeight="1" x14ac:dyDescent="0.3">
      <c r="A48" s="23" t="s">
        <v>200</v>
      </c>
      <c r="B48" s="79">
        <v>3080</v>
      </c>
      <c r="C48" s="79">
        <v>1010</v>
      </c>
      <c r="D48" s="62" t="s">
        <v>247</v>
      </c>
      <c r="E48" s="133">
        <f t="shared" si="11"/>
        <v>1875900</v>
      </c>
      <c r="F48" s="58">
        <v>1875900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188">
        <f t="shared" si="2"/>
        <v>1875900</v>
      </c>
      <c r="Q48" s="191"/>
    </row>
    <row r="49" spans="1:17" ht="63" customHeight="1" x14ac:dyDescent="0.3">
      <c r="A49" s="23" t="s">
        <v>202</v>
      </c>
      <c r="B49" s="79">
        <v>3100</v>
      </c>
      <c r="C49" s="87"/>
      <c r="D49" s="61" t="s">
        <v>203</v>
      </c>
      <c r="E49" s="58">
        <f>E50</f>
        <v>7050160</v>
      </c>
      <c r="F49" s="58">
        <f t="shared" ref="F49:O49" si="12">F50</f>
        <v>7050160</v>
      </c>
      <c r="G49" s="58">
        <f t="shared" si="12"/>
        <v>5193310</v>
      </c>
      <c r="H49" s="58">
        <f t="shared" si="12"/>
        <v>361510</v>
      </c>
      <c r="I49" s="58">
        <f t="shared" si="12"/>
        <v>0</v>
      </c>
      <c r="J49" s="58">
        <f t="shared" si="12"/>
        <v>145575</v>
      </c>
      <c r="K49" s="58">
        <f t="shared" si="12"/>
        <v>145575</v>
      </c>
      <c r="L49" s="58">
        <f t="shared" si="12"/>
        <v>115200</v>
      </c>
      <c r="M49" s="58">
        <f t="shared" si="12"/>
        <v>4740</v>
      </c>
      <c r="N49" s="58">
        <f t="shared" si="12"/>
        <v>0</v>
      </c>
      <c r="O49" s="58">
        <f t="shared" si="12"/>
        <v>0</v>
      </c>
      <c r="P49" s="188">
        <f t="shared" si="2"/>
        <v>7195735</v>
      </c>
      <c r="Q49" s="190"/>
    </row>
    <row r="50" spans="1:17" ht="63" customHeight="1" x14ac:dyDescent="0.3">
      <c r="A50" s="23" t="s">
        <v>204</v>
      </c>
      <c r="B50" s="23" t="s">
        <v>205</v>
      </c>
      <c r="C50" s="23" t="s">
        <v>69</v>
      </c>
      <c r="D50" s="27" t="s">
        <v>206</v>
      </c>
      <c r="E50" s="58">
        <f>F50</f>
        <v>7050160</v>
      </c>
      <c r="F50" s="58">
        <f>7008210+29950+12000</f>
        <v>7050160</v>
      </c>
      <c r="G50" s="58">
        <v>5193310</v>
      </c>
      <c r="H50" s="58">
        <v>361510</v>
      </c>
      <c r="I50" s="58">
        <v>0</v>
      </c>
      <c r="J50" s="58">
        <f>K50+N50</f>
        <v>145575</v>
      </c>
      <c r="K50" s="58">
        <v>145575</v>
      </c>
      <c r="L50" s="58">
        <v>115200</v>
      </c>
      <c r="M50" s="58">
        <v>4740</v>
      </c>
      <c r="N50" s="58">
        <f>O50</f>
        <v>0</v>
      </c>
      <c r="O50" s="58">
        <v>0</v>
      </c>
      <c r="P50" s="188">
        <f t="shared" si="2"/>
        <v>7195735</v>
      </c>
      <c r="Q50" s="191"/>
    </row>
    <row r="51" spans="1:17" ht="79.150000000000006" customHeight="1" x14ac:dyDescent="0.3">
      <c r="A51" s="23" t="s">
        <v>207</v>
      </c>
      <c r="B51" s="23" t="s">
        <v>245</v>
      </c>
      <c r="C51" s="23"/>
      <c r="D51" s="63" t="s">
        <v>208</v>
      </c>
      <c r="E51" s="58">
        <f>E52</f>
        <v>242930</v>
      </c>
      <c r="F51" s="58">
        <f t="shared" ref="F51:O51" si="13">F52</f>
        <v>242930</v>
      </c>
      <c r="G51" s="58">
        <f t="shared" si="13"/>
        <v>0</v>
      </c>
      <c r="H51" s="58">
        <f t="shared" si="13"/>
        <v>0</v>
      </c>
      <c r="I51" s="58">
        <f t="shared" si="13"/>
        <v>0</v>
      </c>
      <c r="J51" s="58">
        <f t="shared" si="13"/>
        <v>0</v>
      </c>
      <c r="K51" s="58">
        <f t="shared" si="13"/>
        <v>0</v>
      </c>
      <c r="L51" s="58">
        <f t="shared" si="13"/>
        <v>0</v>
      </c>
      <c r="M51" s="58">
        <f t="shared" si="13"/>
        <v>0</v>
      </c>
      <c r="N51" s="58">
        <f t="shared" si="13"/>
        <v>0</v>
      </c>
      <c r="O51" s="58">
        <f t="shared" si="13"/>
        <v>0</v>
      </c>
      <c r="P51" s="188">
        <f t="shared" si="2"/>
        <v>242930</v>
      </c>
      <c r="Q51" s="190"/>
    </row>
    <row r="52" spans="1:17" ht="76.900000000000006" customHeight="1" x14ac:dyDescent="0.3">
      <c r="A52" s="23" t="s">
        <v>209</v>
      </c>
      <c r="B52" s="122" t="s">
        <v>210</v>
      </c>
      <c r="C52" s="23" t="s">
        <v>68</v>
      </c>
      <c r="D52" s="27" t="s">
        <v>211</v>
      </c>
      <c r="E52" s="58">
        <f>F52</f>
        <v>242930</v>
      </c>
      <c r="F52" s="58">
        <f>201130+41800</f>
        <v>242930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188">
        <f t="shared" si="2"/>
        <v>242930</v>
      </c>
      <c r="Q52" s="191"/>
    </row>
    <row r="53" spans="1:17" ht="33.6" customHeight="1" x14ac:dyDescent="0.3">
      <c r="A53" s="23" t="s">
        <v>201</v>
      </c>
      <c r="B53" s="79">
        <v>3400</v>
      </c>
      <c r="C53" s="79">
        <v>1090</v>
      </c>
      <c r="D53" s="62" t="s">
        <v>53</v>
      </c>
      <c r="E53" s="58">
        <f>F53</f>
        <v>441550</v>
      </c>
      <c r="F53" s="58">
        <v>441550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188">
        <f t="shared" si="2"/>
        <v>441550</v>
      </c>
      <c r="Q53" s="191"/>
    </row>
    <row r="54" spans="1:17" ht="33.6" customHeight="1" x14ac:dyDescent="0.3">
      <c r="A54" s="23"/>
      <c r="B54" s="123"/>
      <c r="C54" s="23"/>
      <c r="D54" s="64" t="s">
        <v>58</v>
      </c>
      <c r="E54" s="58">
        <f t="shared" ref="E54:O54" si="14">E14+E31+E35</f>
        <v>160424522</v>
      </c>
      <c r="F54" s="58">
        <f t="shared" si="14"/>
        <v>160424522</v>
      </c>
      <c r="G54" s="58">
        <f t="shared" si="14"/>
        <v>21032029</v>
      </c>
      <c r="H54" s="58">
        <f t="shared" si="14"/>
        <v>1274270.04</v>
      </c>
      <c r="I54" s="58">
        <f t="shared" si="14"/>
        <v>0</v>
      </c>
      <c r="J54" s="58">
        <f t="shared" si="14"/>
        <v>7241702</v>
      </c>
      <c r="K54" s="58">
        <f t="shared" si="14"/>
        <v>146800</v>
      </c>
      <c r="L54" s="58">
        <f t="shared" si="14"/>
        <v>115200</v>
      </c>
      <c r="M54" s="58">
        <f t="shared" si="14"/>
        <v>5960</v>
      </c>
      <c r="N54" s="58">
        <f t="shared" si="14"/>
        <v>7094902</v>
      </c>
      <c r="O54" s="58">
        <f t="shared" si="14"/>
        <v>7094902</v>
      </c>
      <c r="P54" s="188">
        <f t="shared" si="2"/>
        <v>167666224</v>
      </c>
      <c r="Q54" s="190"/>
    </row>
    <row r="55" spans="1:17" x14ac:dyDescent="0.3">
      <c r="A55" s="117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</row>
    <row r="57" spans="1:17" ht="19.149999999999999" customHeight="1" x14ac:dyDescent="0.3"/>
    <row r="58" spans="1:17" s="154" customFormat="1" ht="26.25" x14ac:dyDescent="0.4">
      <c r="A58" s="152"/>
      <c r="B58" s="152"/>
      <c r="C58" s="153"/>
    </row>
    <row r="59" spans="1:17" x14ac:dyDescent="0.3">
      <c r="A59" s="117"/>
    </row>
    <row r="60" spans="1:17" x14ac:dyDescent="0.3">
      <c r="A60" s="117"/>
    </row>
    <row r="61" spans="1:17" x14ac:dyDescent="0.3">
      <c r="A61" s="117"/>
    </row>
    <row r="62" spans="1:17" x14ac:dyDescent="0.3">
      <c r="A62" s="117"/>
    </row>
    <row r="63" spans="1:17" x14ac:dyDescent="0.3">
      <c r="A63" s="117"/>
    </row>
    <row r="64" spans="1:17" x14ac:dyDescent="0.3">
      <c r="A64" s="117"/>
    </row>
    <row r="65" spans="1:1" x14ac:dyDescent="0.3">
      <c r="A65" s="117"/>
    </row>
    <row r="66" spans="1:1" x14ac:dyDescent="0.3">
      <c r="A66" s="117"/>
    </row>
    <row r="67" spans="1:1" x14ac:dyDescent="0.3">
      <c r="A67" s="117"/>
    </row>
    <row r="68" spans="1:1" x14ac:dyDescent="0.3">
      <c r="A68" s="117"/>
    </row>
    <row r="69" spans="1:1" x14ac:dyDescent="0.3">
      <c r="A69" s="117"/>
    </row>
    <row r="70" spans="1:1" x14ac:dyDescent="0.3">
      <c r="A70" s="117"/>
    </row>
    <row r="71" spans="1:1" x14ac:dyDescent="0.3">
      <c r="A71" s="117"/>
    </row>
    <row r="72" spans="1:1" x14ac:dyDescent="0.3">
      <c r="A72" s="117"/>
    </row>
    <row r="73" spans="1:1" x14ac:dyDescent="0.3">
      <c r="A73" s="117"/>
    </row>
    <row r="74" spans="1:1" x14ac:dyDescent="0.3">
      <c r="A74" s="117"/>
    </row>
    <row r="75" spans="1:1" x14ac:dyDescent="0.3">
      <c r="A75" s="117"/>
    </row>
    <row r="76" spans="1:1" x14ac:dyDescent="0.3">
      <c r="A76" s="117"/>
    </row>
    <row r="77" spans="1:1" x14ac:dyDescent="0.3">
      <c r="A77" s="117"/>
    </row>
    <row r="78" spans="1:1" x14ac:dyDescent="0.3">
      <c r="A78" s="117"/>
    </row>
    <row r="79" spans="1:1" x14ac:dyDescent="0.3">
      <c r="A79" s="117"/>
    </row>
    <row r="80" spans="1:1" x14ac:dyDescent="0.3">
      <c r="A80" s="117"/>
    </row>
    <row r="81" spans="1:1" x14ac:dyDescent="0.3">
      <c r="A81" s="117"/>
    </row>
    <row r="82" spans="1:1" x14ac:dyDescent="0.3">
      <c r="A82" s="117"/>
    </row>
    <row r="83" spans="1:1" x14ac:dyDescent="0.3">
      <c r="A83" s="117"/>
    </row>
    <row r="84" spans="1:1" x14ac:dyDescent="0.3">
      <c r="A84" s="117"/>
    </row>
    <row r="85" spans="1:1" x14ac:dyDescent="0.3">
      <c r="A85" s="117"/>
    </row>
    <row r="86" spans="1:1" x14ac:dyDescent="0.3">
      <c r="A86" s="117"/>
    </row>
    <row r="87" spans="1:1" x14ac:dyDescent="0.3">
      <c r="A87" s="117"/>
    </row>
    <row r="88" spans="1:1" x14ac:dyDescent="0.3">
      <c r="A88" s="117"/>
    </row>
    <row r="89" spans="1:1" x14ac:dyDescent="0.3">
      <c r="A89" s="117"/>
    </row>
    <row r="90" spans="1:1" x14ac:dyDescent="0.3">
      <c r="A90" s="117"/>
    </row>
    <row r="91" spans="1:1" x14ac:dyDescent="0.3">
      <c r="A91" s="117"/>
    </row>
    <row r="92" spans="1:1" x14ac:dyDescent="0.3">
      <c r="A92" s="117"/>
    </row>
    <row r="93" spans="1:1" x14ac:dyDescent="0.3">
      <c r="A93" s="117"/>
    </row>
    <row r="94" spans="1:1" x14ac:dyDescent="0.3">
      <c r="A94" s="117"/>
    </row>
    <row r="95" spans="1:1" x14ac:dyDescent="0.3">
      <c r="A95" s="117"/>
    </row>
    <row r="96" spans="1:1" x14ac:dyDescent="0.3">
      <c r="A96" s="117"/>
    </row>
    <row r="97" spans="1:1" x14ac:dyDescent="0.3">
      <c r="A97" s="117"/>
    </row>
    <row r="98" spans="1:1" x14ac:dyDescent="0.3">
      <c r="A98" s="117"/>
    </row>
    <row r="99" spans="1:1" x14ac:dyDescent="0.3">
      <c r="A99" s="117"/>
    </row>
    <row r="100" spans="1:1" x14ac:dyDescent="0.3">
      <c r="A100" s="117"/>
    </row>
    <row r="101" spans="1:1" x14ac:dyDescent="0.3">
      <c r="A101" s="117"/>
    </row>
    <row r="102" spans="1:1" x14ac:dyDescent="0.3">
      <c r="A102" s="117"/>
    </row>
    <row r="103" spans="1:1" x14ac:dyDescent="0.3">
      <c r="A103" s="117"/>
    </row>
    <row r="104" spans="1:1" x14ac:dyDescent="0.3">
      <c r="A104" s="117"/>
    </row>
    <row r="105" spans="1:1" x14ac:dyDescent="0.3">
      <c r="A105" s="117"/>
    </row>
    <row r="106" spans="1:1" x14ac:dyDescent="0.3">
      <c r="A106" s="117"/>
    </row>
    <row r="107" spans="1:1" x14ac:dyDescent="0.3">
      <c r="A107" s="117"/>
    </row>
    <row r="108" spans="1:1" x14ac:dyDescent="0.3">
      <c r="A108" s="117"/>
    </row>
    <row r="109" spans="1:1" x14ac:dyDescent="0.3">
      <c r="A109" s="117"/>
    </row>
    <row r="110" spans="1:1" x14ac:dyDescent="0.3">
      <c r="A110" s="117"/>
    </row>
    <row r="111" spans="1:1" x14ac:dyDescent="0.3">
      <c r="A111" s="117"/>
    </row>
    <row r="112" spans="1:1" x14ac:dyDescent="0.3">
      <c r="A112" s="117"/>
    </row>
    <row r="113" spans="1:1" x14ac:dyDescent="0.3">
      <c r="A113" s="117"/>
    </row>
    <row r="114" spans="1:1" x14ac:dyDescent="0.3">
      <c r="A114" s="117"/>
    </row>
    <row r="115" spans="1:1" x14ac:dyDescent="0.3">
      <c r="A115" s="117"/>
    </row>
    <row r="116" spans="1:1" x14ac:dyDescent="0.3">
      <c r="A116" s="117"/>
    </row>
    <row r="117" spans="1:1" x14ac:dyDescent="0.3">
      <c r="A117" s="117"/>
    </row>
    <row r="118" spans="1:1" x14ac:dyDescent="0.3">
      <c r="A118" s="117"/>
    </row>
    <row r="119" spans="1:1" x14ac:dyDescent="0.3">
      <c r="A119" s="117"/>
    </row>
    <row r="120" spans="1:1" x14ac:dyDescent="0.3">
      <c r="A120" s="117"/>
    </row>
    <row r="121" spans="1:1" x14ac:dyDescent="0.3">
      <c r="A121" s="117"/>
    </row>
    <row r="122" spans="1:1" x14ac:dyDescent="0.3">
      <c r="A122" s="117"/>
    </row>
    <row r="123" spans="1:1" x14ac:dyDescent="0.3">
      <c r="A123" s="117"/>
    </row>
    <row r="124" spans="1:1" x14ac:dyDescent="0.3">
      <c r="A124" s="117"/>
    </row>
    <row r="125" spans="1:1" x14ac:dyDescent="0.3">
      <c r="A125" s="117"/>
    </row>
    <row r="126" spans="1:1" x14ac:dyDescent="0.3">
      <c r="A126" s="117"/>
    </row>
    <row r="127" spans="1:1" x14ac:dyDescent="0.3">
      <c r="A127" s="117"/>
    </row>
    <row r="128" spans="1:1" x14ac:dyDescent="0.3">
      <c r="A128" s="117"/>
    </row>
    <row r="129" spans="1:1" x14ac:dyDescent="0.3">
      <c r="A129" s="117"/>
    </row>
    <row r="130" spans="1:1" x14ac:dyDescent="0.3">
      <c r="A130" s="117"/>
    </row>
    <row r="131" spans="1:1" x14ac:dyDescent="0.3">
      <c r="A131" s="117"/>
    </row>
    <row r="132" spans="1:1" x14ac:dyDescent="0.3">
      <c r="A132" s="117"/>
    </row>
    <row r="133" spans="1:1" x14ac:dyDescent="0.3">
      <c r="A133" s="117"/>
    </row>
    <row r="134" spans="1:1" x14ac:dyDescent="0.3">
      <c r="A134" s="117"/>
    </row>
    <row r="135" spans="1:1" x14ac:dyDescent="0.3">
      <c r="A135" s="117"/>
    </row>
    <row r="136" spans="1:1" x14ac:dyDescent="0.3">
      <c r="A136" s="117"/>
    </row>
    <row r="137" spans="1:1" x14ac:dyDescent="0.3">
      <c r="A137" s="117"/>
    </row>
    <row r="138" spans="1:1" x14ac:dyDescent="0.3">
      <c r="A138" s="117"/>
    </row>
    <row r="139" spans="1:1" x14ac:dyDescent="0.3">
      <c r="A139" s="117"/>
    </row>
    <row r="140" spans="1:1" x14ac:dyDescent="0.3">
      <c r="A140" s="117"/>
    </row>
    <row r="141" spans="1:1" x14ac:dyDescent="0.3">
      <c r="A141" s="117"/>
    </row>
    <row r="142" spans="1:1" x14ac:dyDescent="0.3">
      <c r="A142" s="117"/>
    </row>
    <row r="143" spans="1:1" x14ac:dyDescent="0.3">
      <c r="A143" s="117"/>
    </row>
    <row r="144" spans="1:1" x14ac:dyDescent="0.3">
      <c r="A144" s="117"/>
    </row>
    <row r="145" spans="1:1" x14ac:dyDescent="0.3">
      <c r="A145" s="117"/>
    </row>
    <row r="146" spans="1:1" x14ac:dyDescent="0.3">
      <c r="A146" s="117"/>
    </row>
    <row r="147" spans="1:1" x14ac:dyDescent="0.3">
      <c r="A147" s="117"/>
    </row>
    <row r="148" spans="1:1" x14ac:dyDescent="0.3">
      <c r="A148" s="117"/>
    </row>
    <row r="149" spans="1:1" x14ac:dyDescent="0.3">
      <c r="A149" s="117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11" s="35" customFormat="1" ht="25.5" customHeight="1" x14ac:dyDescent="0.35">
      <c r="F1" s="43"/>
      <c r="G1" s="179" t="s">
        <v>114</v>
      </c>
      <c r="H1" s="179"/>
      <c r="I1" s="179"/>
    </row>
    <row r="2" spans="1:11" s="35" customFormat="1" ht="26.1" customHeight="1" x14ac:dyDescent="0.35">
      <c r="G2" s="178" t="s">
        <v>250</v>
      </c>
      <c r="H2" s="178"/>
      <c r="I2" s="178"/>
    </row>
    <row r="3" spans="1:11" s="35" customFormat="1" ht="26.1" customHeight="1" x14ac:dyDescent="0.35">
      <c r="G3" s="98" t="s">
        <v>119</v>
      </c>
      <c r="H3" s="98"/>
      <c r="I3" s="98"/>
    </row>
    <row r="4" spans="1:11" s="35" customFormat="1" ht="26.1" customHeight="1" x14ac:dyDescent="0.35">
      <c r="F4" s="44"/>
      <c r="G4" s="177"/>
      <c r="H4" s="177"/>
      <c r="I4" s="177"/>
    </row>
    <row r="5" spans="1:11" ht="32.25" customHeight="1" x14ac:dyDescent="0.3"/>
    <row r="6" spans="1:11" s="88" customFormat="1" ht="28.9" customHeight="1" x14ac:dyDescent="0.35">
      <c r="A6" s="176" t="s">
        <v>120</v>
      </c>
      <c r="B6" s="176"/>
      <c r="C6" s="176"/>
      <c r="D6" s="176"/>
      <c r="E6" s="176"/>
      <c r="F6" s="176"/>
      <c r="G6" s="176"/>
      <c r="H6" s="176"/>
      <c r="I6" s="176"/>
    </row>
    <row r="7" spans="1:11" s="88" customFormat="1" ht="28.9" customHeight="1" x14ac:dyDescent="0.35">
      <c r="A7" s="176" t="s">
        <v>215</v>
      </c>
      <c r="B7" s="176"/>
      <c r="C7" s="176"/>
      <c r="D7" s="176"/>
      <c r="E7" s="176"/>
      <c r="F7" s="176"/>
      <c r="G7" s="176"/>
      <c r="H7" s="176"/>
      <c r="I7" s="176"/>
    </row>
    <row r="8" spans="1:11" s="74" customFormat="1" ht="24.75" customHeight="1" x14ac:dyDescent="0.3">
      <c r="A8" s="69"/>
      <c r="B8" s="75"/>
      <c r="C8" s="75"/>
      <c r="D8" s="75"/>
      <c r="E8" s="76"/>
      <c r="F8" s="76"/>
      <c r="G8" s="70"/>
      <c r="H8" s="76"/>
      <c r="I8" s="77" t="s">
        <v>34</v>
      </c>
    </row>
    <row r="9" spans="1:11" s="72" customFormat="1" ht="114.75" customHeight="1" x14ac:dyDescent="0.25">
      <c r="A9" s="132" t="s">
        <v>59</v>
      </c>
      <c r="B9" s="132" t="s">
        <v>128</v>
      </c>
      <c r="C9" s="68" t="s">
        <v>129</v>
      </c>
      <c r="D9" s="131" t="s">
        <v>130</v>
      </c>
      <c r="E9" s="73" t="s">
        <v>70</v>
      </c>
      <c r="F9" s="73" t="s">
        <v>71</v>
      </c>
      <c r="G9" s="73" t="s">
        <v>72</v>
      </c>
      <c r="H9" s="73" t="s">
        <v>73</v>
      </c>
      <c r="I9" s="73" t="s">
        <v>74</v>
      </c>
    </row>
    <row r="10" spans="1:11" ht="31.9" customHeight="1" x14ac:dyDescent="0.3">
      <c r="A10" s="23" t="s">
        <v>131</v>
      </c>
      <c r="B10" s="23"/>
      <c r="C10" s="23"/>
      <c r="D10" s="27" t="s">
        <v>52</v>
      </c>
      <c r="E10" s="79"/>
      <c r="F10" s="57"/>
      <c r="G10" s="57"/>
      <c r="H10" s="57"/>
      <c r="I10" s="80">
        <f>I11</f>
        <v>7094902</v>
      </c>
    </row>
    <row r="11" spans="1:11" ht="31.9" customHeight="1" x14ac:dyDescent="0.3">
      <c r="A11" s="23" t="s">
        <v>132</v>
      </c>
      <c r="B11" s="118"/>
      <c r="C11" s="23"/>
      <c r="D11" s="27" t="s">
        <v>52</v>
      </c>
      <c r="E11" s="79"/>
      <c r="F11" s="57"/>
      <c r="G11" s="57"/>
      <c r="H11" s="57"/>
      <c r="I11" s="80">
        <f>I12+I13</f>
        <v>7094902</v>
      </c>
    </row>
    <row r="12" spans="1:11" ht="56.45" customHeight="1" x14ac:dyDescent="0.3">
      <c r="A12" s="23" t="s">
        <v>133</v>
      </c>
      <c r="B12" s="23" t="s">
        <v>134</v>
      </c>
      <c r="C12" s="23" t="s">
        <v>62</v>
      </c>
      <c r="D12" s="27" t="s">
        <v>240</v>
      </c>
      <c r="E12" s="79" t="s">
        <v>75</v>
      </c>
      <c r="F12" s="57"/>
      <c r="G12" s="57"/>
      <c r="H12" s="57"/>
      <c r="I12" s="80">
        <f>4439700+968760+1300000+60000</f>
        <v>6768460</v>
      </c>
    </row>
    <row r="13" spans="1:11" ht="31.9" customHeight="1" x14ac:dyDescent="0.3">
      <c r="A13" s="23" t="s">
        <v>161</v>
      </c>
      <c r="B13" s="118" t="s">
        <v>162</v>
      </c>
      <c r="C13" s="23" t="s">
        <v>163</v>
      </c>
      <c r="D13" s="59" t="s">
        <v>56</v>
      </c>
      <c r="E13" s="79" t="s">
        <v>75</v>
      </c>
      <c r="F13" s="57"/>
      <c r="G13" s="57"/>
      <c r="H13" s="57"/>
      <c r="I13" s="80">
        <f>326442</f>
        <v>326442</v>
      </c>
    </row>
    <row r="14" spans="1:11" ht="31.9" hidden="1" customHeight="1" x14ac:dyDescent="0.3">
      <c r="A14" s="79">
        <v>1010000</v>
      </c>
      <c r="B14" s="79"/>
      <c r="C14" s="79"/>
      <c r="D14" s="84" t="s">
        <v>57</v>
      </c>
      <c r="E14" s="79"/>
      <c r="F14" s="57"/>
      <c r="G14" s="57"/>
      <c r="H14" s="57"/>
      <c r="I14" s="80">
        <f>I15</f>
        <v>0</v>
      </c>
    </row>
    <row r="15" spans="1:11" ht="31.9" hidden="1" customHeight="1" x14ac:dyDescent="0.3">
      <c r="A15" s="79">
        <v>1015020</v>
      </c>
      <c r="B15" s="79"/>
      <c r="C15" s="87"/>
      <c r="D15" s="128" t="s">
        <v>166</v>
      </c>
      <c r="E15" s="79"/>
      <c r="F15" s="57"/>
      <c r="G15" s="57"/>
      <c r="H15" s="57"/>
      <c r="I15" s="80">
        <f>I16</f>
        <v>0</v>
      </c>
    </row>
    <row r="16" spans="1:11" ht="45" hidden="1" customHeight="1" x14ac:dyDescent="0.3">
      <c r="A16" s="23" t="s">
        <v>168</v>
      </c>
      <c r="B16" s="23" t="s">
        <v>169</v>
      </c>
      <c r="C16" s="23" t="s">
        <v>65</v>
      </c>
      <c r="D16" s="128" t="s">
        <v>167</v>
      </c>
      <c r="E16" s="79" t="s">
        <v>75</v>
      </c>
      <c r="F16" s="57"/>
      <c r="G16" s="57"/>
      <c r="H16" s="57"/>
      <c r="I16" s="80"/>
      <c r="K16" s="3">
        <v>130107</v>
      </c>
    </row>
    <row r="17" spans="1:11" ht="45" hidden="1" customHeight="1" x14ac:dyDescent="0.3">
      <c r="A17" s="23" t="s">
        <v>164</v>
      </c>
      <c r="B17" s="23"/>
      <c r="C17" s="23"/>
      <c r="D17" s="127" t="s">
        <v>55</v>
      </c>
      <c r="E17" s="79"/>
      <c r="F17" s="57"/>
      <c r="G17" s="57"/>
      <c r="H17" s="57"/>
      <c r="I17" s="80">
        <f>I18</f>
        <v>0</v>
      </c>
    </row>
    <row r="18" spans="1:11" ht="35.25" hidden="1" customHeight="1" x14ac:dyDescent="0.3">
      <c r="A18" s="23" t="s">
        <v>165</v>
      </c>
      <c r="B18" s="23"/>
      <c r="C18" s="23"/>
      <c r="D18" s="127" t="s">
        <v>55</v>
      </c>
      <c r="E18" s="79"/>
      <c r="F18" s="57"/>
      <c r="G18" s="57"/>
      <c r="H18" s="57"/>
      <c r="I18" s="80">
        <f>I19</f>
        <v>0</v>
      </c>
    </row>
    <row r="19" spans="1:11" ht="48.6" hidden="1" customHeight="1" x14ac:dyDescent="0.3">
      <c r="A19" s="23" t="s">
        <v>202</v>
      </c>
      <c r="B19" s="79"/>
      <c r="C19" s="87"/>
      <c r="D19" s="61" t="s">
        <v>203</v>
      </c>
      <c r="E19" s="79"/>
      <c r="F19" s="57"/>
      <c r="G19" s="57"/>
      <c r="H19" s="57"/>
      <c r="I19" s="80">
        <f>I20</f>
        <v>0</v>
      </c>
    </row>
    <row r="20" spans="1:11" ht="56.45" hidden="1" customHeight="1" x14ac:dyDescent="0.3">
      <c r="A20" s="23" t="s">
        <v>204</v>
      </c>
      <c r="B20" s="23" t="s">
        <v>205</v>
      </c>
      <c r="C20" s="23" t="s">
        <v>69</v>
      </c>
      <c r="D20" s="27" t="s">
        <v>206</v>
      </c>
      <c r="E20" s="79" t="s">
        <v>75</v>
      </c>
      <c r="F20" s="57"/>
      <c r="G20" s="57"/>
      <c r="H20" s="57"/>
      <c r="I20" s="80"/>
      <c r="K20" s="3">
        <v>91204</v>
      </c>
    </row>
    <row r="21" spans="1:11" ht="40.5" customHeight="1" x14ac:dyDescent="0.3">
      <c r="A21" s="57"/>
      <c r="B21" s="87"/>
      <c r="C21" s="57"/>
      <c r="D21" s="86" t="s">
        <v>79</v>
      </c>
      <c r="E21" s="57"/>
      <c r="F21" s="57"/>
      <c r="G21" s="57"/>
      <c r="H21" s="57"/>
      <c r="I21" s="80">
        <f>I10</f>
        <v>7094902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BreakPreview" zoomScale="60" zoomScaleNormal="75" workbookViewId="0">
      <selection activeCell="G4" sqref="G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16384" width="9.140625" style="3"/>
  </cols>
  <sheetData>
    <row r="1" spans="1:11" s="35" customFormat="1" ht="26.1" customHeight="1" x14ac:dyDescent="0.35">
      <c r="G1" s="95" t="s">
        <v>122</v>
      </c>
      <c r="H1" s="96"/>
      <c r="I1" s="96"/>
    </row>
    <row r="2" spans="1:11" s="35" customFormat="1" ht="26.1" customHeight="1" x14ac:dyDescent="0.35">
      <c r="G2" s="178" t="s">
        <v>250</v>
      </c>
      <c r="H2" s="178"/>
      <c r="I2" s="178"/>
    </row>
    <row r="3" spans="1:11" s="35" customFormat="1" ht="26.1" customHeight="1" x14ac:dyDescent="0.35">
      <c r="G3" s="95" t="s">
        <v>119</v>
      </c>
      <c r="H3" s="95"/>
      <c r="I3" s="96"/>
    </row>
    <row r="4" spans="1:11" s="35" customFormat="1" ht="26.1" customHeight="1" x14ac:dyDescent="0.35">
      <c r="G4" s="97"/>
      <c r="H4" s="97"/>
      <c r="I4" s="96"/>
    </row>
    <row r="5" spans="1:11" x14ac:dyDescent="0.3">
      <c r="G5" s="42"/>
      <c r="H5" s="42"/>
    </row>
    <row r="6" spans="1:11" s="89" customFormat="1" ht="24.75" customHeight="1" x14ac:dyDescent="0.35">
      <c r="A6" s="181" t="s">
        <v>78</v>
      </c>
      <c r="B6" s="182"/>
      <c r="C6" s="182"/>
      <c r="D6" s="182"/>
      <c r="E6" s="182"/>
      <c r="F6" s="182"/>
      <c r="G6" s="182"/>
      <c r="H6" s="182"/>
    </row>
    <row r="7" spans="1:11" s="89" customFormat="1" ht="27" customHeight="1" x14ac:dyDescent="0.35">
      <c r="A7" s="180" t="s">
        <v>217</v>
      </c>
      <c r="B7" s="180"/>
      <c r="C7" s="180"/>
      <c r="D7" s="180"/>
      <c r="E7" s="180"/>
      <c r="F7" s="180"/>
      <c r="G7" s="180"/>
      <c r="H7" s="180"/>
    </row>
    <row r="8" spans="1:11" s="74" customFormat="1" ht="18" customHeight="1" x14ac:dyDescent="0.3">
      <c r="A8" s="69"/>
      <c r="B8" s="75"/>
      <c r="C8" s="75"/>
      <c r="D8" s="75"/>
      <c r="E8" s="76"/>
      <c r="F8" s="76"/>
      <c r="G8" s="70"/>
      <c r="H8" s="77" t="s">
        <v>34</v>
      </c>
    </row>
    <row r="9" spans="1:11" s="85" customFormat="1" ht="104.45" customHeight="1" x14ac:dyDescent="0.25">
      <c r="A9" s="68" t="s">
        <v>59</v>
      </c>
      <c r="B9" s="68" t="s">
        <v>128</v>
      </c>
      <c r="C9" s="68" t="s">
        <v>129</v>
      </c>
      <c r="D9" s="131" t="s">
        <v>130</v>
      </c>
      <c r="E9" s="71" t="s">
        <v>76</v>
      </c>
      <c r="F9" s="51" t="s">
        <v>2</v>
      </c>
      <c r="G9" s="71" t="s">
        <v>3</v>
      </c>
      <c r="H9" s="71" t="s">
        <v>77</v>
      </c>
    </row>
    <row r="10" spans="1:11" s="141" customFormat="1" ht="18.600000000000001" customHeight="1" x14ac:dyDescent="0.2">
      <c r="A10" s="142">
        <v>1</v>
      </c>
      <c r="B10" s="142">
        <v>2</v>
      </c>
      <c r="C10" s="142">
        <v>3</v>
      </c>
      <c r="D10" s="143">
        <v>4</v>
      </c>
      <c r="E10" s="144">
        <v>5</v>
      </c>
      <c r="F10" s="142">
        <v>6</v>
      </c>
      <c r="G10" s="144">
        <v>7</v>
      </c>
      <c r="H10" s="144">
        <v>8</v>
      </c>
    </row>
    <row r="11" spans="1:11" s="85" customFormat="1" ht="45.6" customHeight="1" x14ac:dyDescent="0.25">
      <c r="A11" s="51"/>
      <c r="B11" s="51"/>
      <c r="C11" s="51"/>
      <c r="D11" s="51"/>
      <c r="E11" s="81" t="s">
        <v>218</v>
      </c>
      <c r="F11" s="135">
        <f>F12+F16</f>
        <v>770870</v>
      </c>
      <c r="G11" s="83">
        <v>0</v>
      </c>
      <c r="H11" s="80">
        <f>F11+G11</f>
        <v>770870</v>
      </c>
    </row>
    <row r="12" spans="1:11" s="85" customFormat="1" ht="26.45" customHeight="1" x14ac:dyDescent="0.25">
      <c r="A12" s="23" t="s">
        <v>131</v>
      </c>
      <c r="B12" s="23"/>
      <c r="C12" s="23"/>
      <c r="D12" s="27" t="s">
        <v>52</v>
      </c>
      <c r="E12" s="78"/>
      <c r="F12" s="135">
        <f>F13</f>
        <v>329320</v>
      </c>
      <c r="G12" s="83">
        <v>0</v>
      </c>
      <c r="H12" s="80">
        <f t="shared" ref="H12:H41" si="0">F12+G12</f>
        <v>329320</v>
      </c>
    </row>
    <row r="13" spans="1:11" ht="34.15" customHeight="1" x14ac:dyDescent="0.3">
      <c r="A13" s="23" t="s">
        <v>132</v>
      </c>
      <c r="B13" s="118"/>
      <c r="C13" s="23"/>
      <c r="D13" s="27" t="s">
        <v>52</v>
      </c>
      <c r="E13" s="57"/>
      <c r="F13" s="80">
        <f>F14+F15</f>
        <v>329320</v>
      </c>
      <c r="G13" s="83">
        <v>0</v>
      </c>
      <c r="H13" s="80">
        <f t="shared" si="0"/>
        <v>329320</v>
      </c>
      <c r="J13" s="195"/>
      <c r="K13" s="104"/>
    </row>
    <row r="14" spans="1:11" ht="34.15" customHeight="1" x14ac:dyDescent="0.3">
      <c r="A14" s="23" t="s">
        <v>135</v>
      </c>
      <c r="B14" s="119" t="s">
        <v>136</v>
      </c>
      <c r="C14" s="23" t="s">
        <v>63</v>
      </c>
      <c r="D14" s="27" t="s">
        <v>53</v>
      </c>
      <c r="E14" s="57"/>
      <c r="F14" s="80">
        <v>231960</v>
      </c>
      <c r="G14" s="83">
        <v>0</v>
      </c>
      <c r="H14" s="80">
        <f t="shared" si="0"/>
        <v>231960</v>
      </c>
      <c r="J14" s="195"/>
      <c r="K14" s="104"/>
    </row>
    <row r="15" spans="1:11" ht="34.15" customHeight="1" x14ac:dyDescent="0.3">
      <c r="A15" s="23" t="s">
        <v>140</v>
      </c>
      <c r="B15" s="119" t="s">
        <v>141</v>
      </c>
      <c r="C15" s="23" t="s">
        <v>116</v>
      </c>
      <c r="D15" s="27" t="s">
        <v>117</v>
      </c>
      <c r="E15" s="57"/>
      <c r="F15" s="80">
        <v>97360</v>
      </c>
      <c r="G15" s="83">
        <v>0</v>
      </c>
      <c r="H15" s="80">
        <f t="shared" si="0"/>
        <v>97360</v>
      </c>
      <c r="J15" s="195"/>
      <c r="K15" s="104"/>
    </row>
    <row r="16" spans="1:11" s="126" customFormat="1" ht="42.6" customHeight="1" x14ac:dyDescent="0.2">
      <c r="A16" s="23" t="s">
        <v>164</v>
      </c>
      <c r="B16" s="23"/>
      <c r="C16" s="23"/>
      <c r="D16" s="134" t="s">
        <v>55</v>
      </c>
      <c r="E16" s="86"/>
      <c r="F16" s="80">
        <f>F17</f>
        <v>441550</v>
      </c>
      <c r="G16" s="83">
        <v>0</v>
      </c>
      <c r="H16" s="80">
        <f t="shared" si="0"/>
        <v>441550</v>
      </c>
      <c r="J16" s="195"/>
      <c r="K16" s="196"/>
    </row>
    <row r="17" spans="1:11" s="126" customFormat="1" ht="42.6" customHeight="1" x14ac:dyDescent="0.2">
      <c r="A17" s="23" t="s">
        <v>165</v>
      </c>
      <c r="B17" s="23"/>
      <c r="C17" s="23"/>
      <c r="D17" s="134" t="s">
        <v>55</v>
      </c>
      <c r="E17" s="78"/>
      <c r="F17" s="80">
        <f>F18</f>
        <v>441550</v>
      </c>
      <c r="G17" s="83">
        <v>0</v>
      </c>
      <c r="H17" s="80">
        <f t="shared" si="0"/>
        <v>441550</v>
      </c>
      <c r="J17" s="194"/>
      <c r="K17" s="196"/>
    </row>
    <row r="18" spans="1:11" ht="34.15" customHeight="1" x14ac:dyDescent="0.3">
      <c r="A18" s="23" t="s">
        <v>201</v>
      </c>
      <c r="B18" s="79">
        <v>3400</v>
      </c>
      <c r="C18" s="79">
        <v>1090</v>
      </c>
      <c r="D18" s="62" t="s">
        <v>53</v>
      </c>
      <c r="E18" s="57"/>
      <c r="F18" s="80">
        <v>441550</v>
      </c>
      <c r="G18" s="83">
        <v>0</v>
      </c>
      <c r="H18" s="80">
        <f t="shared" si="0"/>
        <v>441550</v>
      </c>
      <c r="J18" s="195"/>
      <c r="K18" s="104"/>
    </row>
    <row r="19" spans="1:11" ht="34.15" customHeight="1" x14ac:dyDescent="0.3">
      <c r="A19" s="23" t="s">
        <v>131</v>
      </c>
      <c r="B19" s="23"/>
      <c r="C19" s="23"/>
      <c r="D19" s="27" t="s">
        <v>52</v>
      </c>
      <c r="E19" s="81" t="s">
        <v>227</v>
      </c>
      <c r="F19" s="80">
        <f>F20</f>
        <v>84200</v>
      </c>
      <c r="G19" s="83">
        <v>0</v>
      </c>
      <c r="H19" s="80">
        <f t="shared" si="0"/>
        <v>84200</v>
      </c>
      <c r="J19" s="195"/>
      <c r="K19" s="104"/>
    </row>
    <row r="20" spans="1:11" ht="34.15" customHeight="1" x14ac:dyDescent="0.3">
      <c r="A20" s="23" t="s">
        <v>132</v>
      </c>
      <c r="B20" s="118"/>
      <c r="C20" s="23"/>
      <c r="D20" s="27" t="s">
        <v>52</v>
      </c>
      <c r="E20" s="81"/>
      <c r="F20" s="80">
        <f>F21</f>
        <v>84200</v>
      </c>
      <c r="G20" s="83">
        <v>0</v>
      </c>
      <c r="H20" s="80">
        <f t="shared" si="0"/>
        <v>84200</v>
      </c>
      <c r="J20" s="195"/>
      <c r="K20" s="104"/>
    </row>
    <row r="21" spans="1:11" ht="34.15" customHeight="1" x14ac:dyDescent="0.3">
      <c r="A21" s="23" t="s">
        <v>213</v>
      </c>
      <c r="B21" s="119" t="s">
        <v>242</v>
      </c>
      <c r="C21" s="23"/>
      <c r="D21" s="125" t="s">
        <v>137</v>
      </c>
      <c r="E21" s="81"/>
      <c r="F21" s="80">
        <f>F22</f>
        <v>84200</v>
      </c>
      <c r="G21" s="83">
        <v>0</v>
      </c>
      <c r="H21" s="80">
        <f t="shared" si="0"/>
        <v>84200</v>
      </c>
      <c r="J21" s="195"/>
      <c r="K21" s="104"/>
    </row>
    <row r="22" spans="1:11" ht="34.15" customHeight="1" x14ac:dyDescent="0.3">
      <c r="A22" s="23" t="s">
        <v>212</v>
      </c>
      <c r="B22" s="119" t="s">
        <v>139</v>
      </c>
      <c r="C22" s="23" t="s">
        <v>64</v>
      </c>
      <c r="D22" s="125" t="s">
        <v>138</v>
      </c>
      <c r="E22" s="81"/>
      <c r="F22" s="80">
        <f>74200+10000</f>
        <v>84200</v>
      </c>
      <c r="G22" s="83">
        <v>0</v>
      </c>
      <c r="H22" s="80">
        <f t="shared" si="0"/>
        <v>84200</v>
      </c>
      <c r="J22" s="195"/>
      <c r="K22" s="104"/>
    </row>
    <row r="23" spans="1:11" ht="43.15" customHeight="1" x14ac:dyDescent="0.3">
      <c r="A23" s="23" t="s">
        <v>131</v>
      </c>
      <c r="B23" s="23"/>
      <c r="C23" s="23"/>
      <c r="D23" s="27" t="s">
        <v>52</v>
      </c>
      <c r="E23" s="78" t="s">
        <v>219</v>
      </c>
      <c r="F23" s="80">
        <f>F24</f>
        <v>41540</v>
      </c>
      <c r="G23" s="83">
        <v>0</v>
      </c>
      <c r="H23" s="80">
        <f t="shared" si="0"/>
        <v>41540</v>
      </c>
      <c r="J23" s="195"/>
      <c r="K23" s="104"/>
    </row>
    <row r="24" spans="1:11" ht="34.15" customHeight="1" x14ac:dyDescent="0.3">
      <c r="A24" s="23" t="s">
        <v>132</v>
      </c>
      <c r="B24" s="118"/>
      <c r="C24" s="23"/>
      <c r="D24" s="27" t="s">
        <v>52</v>
      </c>
      <c r="E24" s="78"/>
      <c r="F24" s="80">
        <f>F28+F25</f>
        <v>41540</v>
      </c>
      <c r="G24" s="83">
        <v>0</v>
      </c>
      <c r="H24" s="80">
        <f t="shared" si="0"/>
        <v>41540</v>
      </c>
      <c r="J24" s="195"/>
      <c r="K24" s="104"/>
    </row>
    <row r="25" spans="1:11" ht="34.15" customHeight="1" x14ac:dyDescent="0.3">
      <c r="A25" s="23" t="s">
        <v>144</v>
      </c>
      <c r="B25" s="23" t="s">
        <v>243</v>
      </c>
      <c r="C25" s="23"/>
      <c r="D25" s="136" t="s">
        <v>145</v>
      </c>
      <c r="E25" s="78"/>
      <c r="F25" s="80">
        <f>F26+F27</f>
        <v>27500</v>
      </c>
      <c r="G25" s="83">
        <v>0</v>
      </c>
      <c r="H25" s="80">
        <f>F25+G25</f>
        <v>27500</v>
      </c>
      <c r="J25" s="195"/>
      <c r="K25" s="104"/>
    </row>
    <row r="26" spans="1:11" ht="43.15" customHeight="1" x14ac:dyDescent="0.3">
      <c r="A26" s="23" t="s">
        <v>146</v>
      </c>
      <c r="B26" s="23" t="s">
        <v>147</v>
      </c>
      <c r="C26" s="23" t="s">
        <v>64</v>
      </c>
      <c r="D26" s="124" t="s">
        <v>150</v>
      </c>
      <c r="E26" s="57"/>
      <c r="F26" s="80">
        <v>6700</v>
      </c>
      <c r="G26" s="83">
        <v>0</v>
      </c>
      <c r="H26" s="80">
        <f>F26+G26</f>
        <v>6700</v>
      </c>
      <c r="J26" s="195"/>
      <c r="K26" s="104"/>
    </row>
    <row r="27" spans="1:11" ht="33.6" customHeight="1" x14ac:dyDescent="0.3">
      <c r="A27" s="23" t="s">
        <v>148</v>
      </c>
      <c r="B27" s="23" t="s">
        <v>149</v>
      </c>
      <c r="C27" s="23" t="s">
        <v>64</v>
      </c>
      <c r="D27" s="124" t="s">
        <v>151</v>
      </c>
      <c r="E27" s="57"/>
      <c r="F27" s="80">
        <v>20800</v>
      </c>
      <c r="G27" s="83">
        <v>0</v>
      </c>
      <c r="H27" s="80">
        <f>F27+G27</f>
        <v>20800</v>
      </c>
      <c r="J27" s="195"/>
      <c r="K27" s="104"/>
    </row>
    <row r="28" spans="1:11" ht="34.15" customHeight="1" x14ac:dyDescent="0.3">
      <c r="A28" s="23" t="s">
        <v>142</v>
      </c>
      <c r="B28" s="23" t="s">
        <v>143</v>
      </c>
      <c r="C28" s="23"/>
      <c r="D28" s="146" t="s">
        <v>230</v>
      </c>
      <c r="E28" s="78"/>
      <c r="F28" s="80">
        <f>F29</f>
        <v>14040</v>
      </c>
      <c r="G28" s="83">
        <v>0</v>
      </c>
      <c r="H28" s="80">
        <f t="shared" si="0"/>
        <v>14040</v>
      </c>
      <c r="J28" s="195"/>
      <c r="K28" s="104"/>
    </row>
    <row r="29" spans="1:11" ht="34.15" customHeight="1" x14ac:dyDescent="0.3">
      <c r="A29" s="23" t="s">
        <v>231</v>
      </c>
      <c r="B29" s="79">
        <v>3143</v>
      </c>
      <c r="C29" s="79">
        <v>1040</v>
      </c>
      <c r="D29" s="146" t="s">
        <v>232</v>
      </c>
      <c r="E29" s="57"/>
      <c r="F29" s="80">
        <v>14040</v>
      </c>
      <c r="G29" s="83">
        <v>0</v>
      </c>
      <c r="H29" s="80">
        <f t="shared" si="0"/>
        <v>14040</v>
      </c>
      <c r="J29" s="104"/>
      <c r="K29" s="104"/>
    </row>
    <row r="30" spans="1:11" ht="43.15" customHeight="1" x14ac:dyDescent="0.3">
      <c r="A30" s="23" t="s">
        <v>131</v>
      </c>
      <c r="B30" s="23"/>
      <c r="C30" s="23"/>
      <c r="D30" s="27" t="s">
        <v>52</v>
      </c>
      <c r="E30" s="78" t="s">
        <v>220</v>
      </c>
      <c r="F30" s="80">
        <f>F31</f>
        <v>106800</v>
      </c>
      <c r="G30" s="83">
        <v>0</v>
      </c>
      <c r="H30" s="80">
        <f t="shared" si="0"/>
        <v>106800</v>
      </c>
      <c r="J30" s="195"/>
      <c r="K30" s="104"/>
    </row>
    <row r="31" spans="1:11" ht="34.15" customHeight="1" x14ac:dyDescent="0.3">
      <c r="A31" s="23" t="s">
        <v>132</v>
      </c>
      <c r="B31" s="118"/>
      <c r="C31" s="23"/>
      <c r="D31" s="27" t="s">
        <v>52</v>
      </c>
      <c r="E31" s="78"/>
      <c r="F31" s="80">
        <f>F32</f>
        <v>106800</v>
      </c>
      <c r="G31" s="83">
        <v>0</v>
      </c>
      <c r="H31" s="80">
        <f t="shared" si="0"/>
        <v>106800</v>
      </c>
      <c r="J31" s="195"/>
      <c r="K31" s="104"/>
    </row>
    <row r="32" spans="1:11" ht="43.15" customHeight="1" x14ac:dyDescent="0.3">
      <c r="A32" s="23" t="s">
        <v>152</v>
      </c>
      <c r="B32" s="23" t="s">
        <v>153</v>
      </c>
      <c r="C32" s="23" t="s">
        <v>115</v>
      </c>
      <c r="D32" s="60" t="s">
        <v>118</v>
      </c>
      <c r="E32" s="78"/>
      <c r="F32" s="80">
        <f>56800+50000</f>
        <v>106800</v>
      </c>
      <c r="G32" s="83">
        <v>0</v>
      </c>
      <c r="H32" s="80">
        <f t="shared" si="0"/>
        <v>106800</v>
      </c>
      <c r="J32" s="197"/>
      <c r="K32" s="104"/>
    </row>
    <row r="33" spans="1:11" ht="43.15" customHeight="1" x14ac:dyDescent="0.3">
      <c r="A33" s="23" t="s">
        <v>131</v>
      </c>
      <c r="B33" s="23"/>
      <c r="C33" s="23"/>
      <c r="D33" s="27" t="s">
        <v>52</v>
      </c>
      <c r="E33" s="78" t="s">
        <v>221</v>
      </c>
      <c r="F33" s="80">
        <f>F34</f>
        <v>34500</v>
      </c>
      <c r="G33" s="83">
        <v>0</v>
      </c>
      <c r="H33" s="80">
        <f t="shared" si="0"/>
        <v>34500</v>
      </c>
      <c r="J33" s="195"/>
      <c r="K33" s="104"/>
    </row>
    <row r="34" spans="1:11" ht="33.6" customHeight="1" x14ac:dyDescent="0.3">
      <c r="A34" s="23" t="s">
        <v>132</v>
      </c>
      <c r="B34" s="118"/>
      <c r="C34" s="23"/>
      <c r="D34" s="27" t="s">
        <v>52</v>
      </c>
      <c r="E34" s="78"/>
      <c r="F34" s="80">
        <f>F35</f>
        <v>34500</v>
      </c>
      <c r="G34" s="83">
        <v>0</v>
      </c>
      <c r="H34" s="80">
        <f t="shared" si="0"/>
        <v>34500</v>
      </c>
      <c r="J34" s="195"/>
      <c r="K34" s="104"/>
    </row>
    <row r="35" spans="1:11" ht="33.6" customHeight="1" x14ac:dyDescent="0.3">
      <c r="A35" s="23" t="s">
        <v>154</v>
      </c>
      <c r="B35" s="23" t="s">
        <v>244</v>
      </c>
      <c r="C35" s="23"/>
      <c r="D35" s="124" t="s">
        <v>157</v>
      </c>
      <c r="E35" s="78"/>
      <c r="F35" s="80">
        <f>F36</f>
        <v>34500</v>
      </c>
      <c r="G35" s="83">
        <v>0</v>
      </c>
      <c r="H35" s="80">
        <f t="shared" si="0"/>
        <v>34500</v>
      </c>
      <c r="J35" s="195"/>
      <c r="K35" s="104"/>
    </row>
    <row r="36" spans="1:11" ht="42.6" customHeight="1" x14ac:dyDescent="0.3">
      <c r="A36" s="23" t="s">
        <v>155</v>
      </c>
      <c r="B36" s="118" t="s">
        <v>156</v>
      </c>
      <c r="C36" s="23" t="s">
        <v>65</v>
      </c>
      <c r="D36" s="124" t="s">
        <v>158</v>
      </c>
      <c r="E36" s="49"/>
      <c r="F36" s="80">
        <v>34500</v>
      </c>
      <c r="G36" s="83">
        <v>0</v>
      </c>
      <c r="H36" s="80">
        <f t="shared" si="0"/>
        <v>34500</v>
      </c>
      <c r="J36" s="195"/>
      <c r="K36" s="104"/>
    </row>
    <row r="37" spans="1:11" ht="61.15" customHeight="1" x14ac:dyDescent="0.3">
      <c r="A37" s="23" t="s">
        <v>131</v>
      </c>
      <c r="B37" s="23"/>
      <c r="C37" s="23"/>
      <c r="D37" s="27" t="s">
        <v>52</v>
      </c>
      <c r="E37" s="82" t="s">
        <v>228</v>
      </c>
      <c r="F37" s="80">
        <f>F38</f>
        <v>1334584</v>
      </c>
      <c r="G37" s="83">
        <f>G38</f>
        <v>326442</v>
      </c>
      <c r="H37" s="80">
        <f t="shared" si="0"/>
        <v>1661026</v>
      </c>
      <c r="J37" s="195"/>
      <c r="K37" s="104"/>
    </row>
    <row r="38" spans="1:11" ht="34.15" customHeight="1" x14ac:dyDescent="0.3">
      <c r="A38" s="23" t="s">
        <v>132</v>
      </c>
      <c r="B38" s="118"/>
      <c r="C38" s="23"/>
      <c r="D38" s="27" t="s">
        <v>52</v>
      </c>
      <c r="E38" s="82"/>
      <c r="F38" s="80">
        <f>F39+F40</f>
        <v>1334584</v>
      </c>
      <c r="G38" s="83">
        <f>G39+G40</f>
        <v>326442</v>
      </c>
      <c r="H38" s="80">
        <f t="shared" si="0"/>
        <v>1661026</v>
      </c>
      <c r="J38" s="195"/>
      <c r="K38" s="104"/>
    </row>
    <row r="39" spans="1:11" ht="34.15" customHeight="1" x14ac:dyDescent="0.3">
      <c r="A39" s="23" t="s">
        <v>161</v>
      </c>
      <c r="B39" s="118" t="s">
        <v>162</v>
      </c>
      <c r="C39" s="23" t="s">
        <v>163</v>
      </c>
      <c r="D39" s="59" t="s">
        <v>56</v>
      </c>
      <c r="E39" s="82"/>
      <c r="F39" s="80">
        <f>142260+900000+199000+91324</f>
        <v>1332584</v>
      </c>
      <c r="G39" s="83">
        <f>326442</f>
        <v>326442</v>
      </c>
      <c r="H39" s="80">
        <f t="shared" si="0"/>
        <v>1659026</v>
      </c>
      <c r="J39" s="195"/>
      <c r="K39" s="104"/>
    </row>
    <row r="40" spans="1:11" ht="34.15" customHeight="1" x14ac:dyDescent="0.3">
      <c r="A40" s="23" t="s">
        <v>159</v>
      </c>
      <c r="B40" s="120" t="s">
        <v>160</v>
      </c>
      <c r="C40" s="23" t="s">
        <v>66</v>
      </c>
      <c r="D40" s="126" t="s">
        <v>54</v>
      </c>
      <c r="E40" s="57"/>
      <c r="F40" s="80">
        <v>2000</v>
      </c>
      <c r="G40" s="83">
        <v>0</v>
      </c>
      <c r="H40" s="80">
        <f t="shared" si="0"/>
        <v>2000</v>
      </c>
      <c r="J40" s="195"/>
      <c r="K40" s="104"/>
    </row>
    <row r="41" spans="1:11" ht="34.15" customHeight="1" x14ac:dyDescent="0.3">
      <c r="A41" s="57"/>
      <c r="B41" s="57"/>
      <c r="C41" s="57"/>
      <c r="D41" s="84" t="s">
        <v>79</v>
      </c>
      <c r="E41" s="57"/>
      <c r="F41" s="80">
        <f>F11+F19+F23+F30+F33+F37</f>
        <v>2372494</v>
      </c>
      <c r="G41" s="80">
        <f>G11+G19+G23+G30+G33+G37</f>
        <v>326442</v>
      </c>
      <c r="H41" s="80">
        <f t="shared" si="0"/>
        <v>2698936</v>
      </c>
      <c r="J41" s="104"/>
      <c r="K41" s="104"/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view="pageBreakPreview" zoomScale="60" zoomScaleNormal="57" workbookViewId="0">
      <selection activeCell="A9" sqref="A9:L9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111" customFormat="1" ht="21.75" customHeight="1" x14ac:dyDescent="0.35">
      <c r="F1" s="112"/>
      <c r="G1" s="112"/>
      <c r="I1" s="95"/>
      <c r="J1" s="149" t="s">
        <v>249</v>
      </c>
      <c r="K1" s="95"/>
      <c r="L1" s="149"/>
    </row>
    <row r="2" spans="1:12" s="111" customFormat="1" ht="21" customHeight="1" x14ac:dyDescent="0.35">
      <c r="F2" s="113"/>
      <c r="G2" s="113"/>
      <c r="I2" s="151"/>
      <c r="J2" s="178" t="s">
        <v>251</v>
      </c>
      <c r="K2" s="178"/>
      <c r="L2" s="178"/>
    </row>
    <row r="3" spans="1:12" s="111" customFormat="1" ht="22.5" customHeight="1" x14ac:dyDescent="0.35">
      <c r="F3" s="112"/>
      <c r="G3" s="112"/>
      <c r="I3" s="95"/>
      <c r="J3" s="95" t="s">
        <v>119</v>
      </c>
      <c r="K3" s="95"/>
      <c r="L3" s="149"/>
    </row>
    <row r="4" spans="1:12" s="111" customFormat="1" ht="22.5" hidden="1" customHeight="1" x14ac:dyDescent="0.35">
      <c r="F4" s="112"/>
      <c r="G4" s="112"/>
      <c r="H4" s="90" t="s">
        <v>32</v>
      </c>
      <c r="I4" s="90"/>
      <c r="J4" s="98"/>
      <c r="K4" s="98"/>
      <c r="L4" s="149"/>
    </row>
    <row r="5" spans="1:12" s="111" customFormat="1" ht="22.5" hidden="1" customHeight="1" x14ac:dyDescent="0.35">
      <c r="F5" s="112"/>
      <c r="G5" s="112"/>
      <c r="H5" s="90" t="s">
        <v>33</v>
      </c>
      <c r="I5" s="90"/>
      <c r="J5" s="98"/>
      <c r="K5" s="98"/>
      <c r="L5" s="149"/>
    </row>
    <row r="6" spans="1:12" s="111" customFormat="1" ht="21" customHeight="1" x14ac:dyDescent="0.35">
      <c r="F6" s="114"/>
      <c r="I6" s="98"/>
      <c r="J6" s="149"/>
      <c r="K6" s="98"/>
      <c r="L6" s="149"/>
    </row>
    <row r="7" spans="1:12" s="111" customFormat="1" ht="23.25" x14ac:dyDescent="0.35">
      <c r="F7" s="114"/>
      <c r="G7" s="114"/>
    </row>
    <row r="8" spans="1:12" s="111" customFormat="1" ht="23.25" x14ac:dyDescent="0.35">
      <c r="F8" s="114"/>
      <c r="G8" s="114"/>
    </row>
    <row r="9" spans="1:12" s="96" customFormat="1" ht="23.25" x14ac:dyDescent="0.35">
      <c r="A9" s="187" t="s">
        <v>80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</row>
    <row r="10" spans="1:12" s="35" customFormat="1" ht="27.75" customHeight="1" x14ac:dyDescent="0.35">
      <c r="A10" s="172" t="s">
        <v>216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</row>
    <row r="11" spans="1:12" x14ac:dyDescent="0.3">
      <c r="A11" s="102"/>
      <c r="B11" s="55"/>
      <c r="C11" s="55"/>
      <c r="D11" s="55"/>
      <c r="E11" s="55"/>
    </row>
    <row r="12" spans="1:12" x14ac:dyDescent="0.3">
      <c r="A12" s="100"/>
      <c r="B12" s="184" t="s">
        <v>2</v>
      </c>
      <c r="C12" s="185"/>
      <c r="D12" s="185"/>
      <c r="E12" s="147"/>
      <c r="F12" s="184" t="s">
        <v>3</v>
      </c>
      <c r="G12" s="185"/>
      <c r="H12" s="185"/>
      <c r="I12" s="184" t="s">
        <v>47</v>
      </c>
      <c r="J12" s="185"/>
      <c r="K12" s="157"/>
      <c r="L12" s="186"/>
    </row>
    <row r="13" spans="1:12" x14ac:dyDescent="0.3">
      <c r="A13" s="101" t="s">
        <v>81</v>
      </c>
      <c r="B13" s="102" t="s">
        <v>82</v>
      </c>
      <c r="C13" s="101" t="s">
        <v>83</v>
      </c>
      <c r="D13" s="150" t="s">
        <v>84</v>
      </c>
      <c r="E13" s="100" t="s">
        <v>238</v>
      </c>
      <c r="F13" s="102" t="s">
        <v>82</v>
      </c>
      <c r="G13" s="100" t="s">
        <v>83</v>
      </c>
      <c r="H13" s="100" t="s">
        <v>84</v>
      </c>
      <c r="I13" s="103" t="s">
        <v>82</v>
      </c>
      <c r="J13" s="103" t="s">
        <v>83</v>
      </c>
      <c r="K13" s="100" t="s">
        <v>84</v>
      </c>
      <c r="L13" s="100" t="s">
        <v>238</v>
      </c>
    </row>
    <row r="14" spans="1:12" x14ac:dyDescent="0.3">
      <c r="A14" s="101" t="s">
        <v>237</v>
      </c>
      <c r="B14" s="104"/>
      <c r="C14" s="105"/>
      <c r="D14" s="103" t="s">
        <v>85</v>
      </c>
      <c r="E14" s="101"/>
      <c r="F14" s="104"/>
      <c r="G14" s="105"/>
      <c r="H14" s="101" t="s">
        <v>85</v>
      </c>
      <c r="I14" s="106"/>
      <c r="J14" s="106"/>
      <c r="K14" s="101" t="s">
        <v>85</v>
      </c>
      <c r="L14" s="101"/>
    </row>
    <row r="15" spans="1:12" x14ac:dyDescent="0.3">
      <c r="A15" s="107"/>
      <c r="B15" s="99" t="s">
        <v>86</v>
      </c>
      <c r="C15" s="108" t="s">
        <v>239</v>
      </c>
      <c r="D15" s="109" t="s">
        <v>87</v>
      </c>
      <c r="E15" s="108" t="s">
        <v>239</v>
      </c>
      <c r="F15" s="99" t="s">
        <v>86</v>
      </c>
      <c r="G15" s="108" t="s">
        <v>239</v>
      </c>
      <c r="H15" s="108" t="s">
        <v>87</v>
      </c>
      <c r="I15" s="109" t="s">
        <v>86</v>
      </c>
      <c r="J15" s="109" t="s">
        <v>239</v>
      </c>
      <c r="K15" s="108" t="s">
        <v>87</v>
      </c>
      <c r="L15" s="108" t="s">
        <v>239</v>
      </c>
    </row>
    <row r="16" spans="1:12" s="141" customFormat="1" ht="11.25" x14ac:dyDescent="0.2">
      <c r="A16" s="137">
        <v>1</v>
      </c>
      <c r="B16" s="138">
        <v>2</v>
      </c>
      <c r="C16" s="137">
        <v>3</v>
      </c>
      <c r="D16" s="139">
        <v>4</v>
      </c>
      <c r="E16" s="137">
        <v>5</v>
      </c>
      <c r="F16" s="138">
        <v>6</v>
      </c>
      <c r="G16" s="137">
        <v>7</v>
      </c>
      <c r="H16" s="137">
        <v>8</v>
      </c>
      <c r="I16" s="140">
        <v>9</v>
      </c>
      <c r="J16" s="137">
        <v>10</v>
      </c>
      <c r="K16" s="137">
        <v>11</v>
      </c>
      <c r="L16" s="137">
        <v>12</v>
      </c>
    </row>
    <row r="17" spans="1:21" ht="43.9" customHeight="1" x14ac:dyDescent="0.3">
      <c r="A17" s="24" t="s">
        <v>88</v>
      </c>
      <c r="B17" s="155">
        <v>315</v>
      </c>
      <c r="C17" s="155">
        <v>1180</v>
      </c>
      <c r="D17" s="155">
        <v>82000</v>
      </c>
      <c r="E17" s="155">
        <v>534</v>
      </c>
      <c r="F17" s="155">
        <v>0</v>
      </c>
      <c r="G17" s="155">
        <v>0</v>
      </c>
      <c r="H17" s="155">
        <v>0</v>
      </c>
      <c r="I17" s="80">
        <f t="shared" ref="I17:J21" si="0">B17+F17</f>
        <v>315</v>
      </c>
      <c r="J17" s="80">
        <f t="shared" si="0"/>
        <v>1180</v>
      </c>
      <c r="K17" s="80">
        <f t="shared" ref="K17:K21" si="1">D17+H17</f>
        <v>82000</v>
      </c>
      <c r="L17" s="155">
        <f>E17</f>
        <v>534</v>
      </c>
    </row>
    <row r="18" spans="1:21" hidden="1" x14ac:dyDescent="0.3">
      <c r="A18" s="84" t="s">
        <v>89</v>
      </c>
      <c r="B18" s="155">
        <v>245</v>
      </c>
      <c r="C18" s="155">
        <v>580</v>
      </c>
      <c r="D18" s="155">
        <v>40000</v>
      </c>
      <c r="E18" s="155"/>
      <c r="F18" s="155"/>
      <c r="G18" s="155"/>
      <c r="H18" s="155"/>
      <c r="I18" s="80">
        <f t="shared" si="0"/>
        <v>245</v>
      </c>
      <c r="J18" s="80">
        <f t="shared" si="0"/>
        <v>580</v>
      </c>
      <c r="K18" s="80">
        <f t="shared" si="1"/>
        <v>40000</v>
      </c>
      <c r="L18" s="155">
        <f t="shared" ref="L18:L29" si="2">E18</f>
        <v>0</v>
      </c>
    </row>
    <row r="19" spans="1:21" hidden="1" x14ac:dyDescent="0.3">
      <c r="A19" s="84" t="s">
        <v>90</v>
      </c>
      <c r="B19" s="155">
        <v>125</v>
      </c>
      <c r="C19" s="155">
        <v>285</v>
      </c>
      <c r="D19" s="155">
        <v>20000</v>
      </c>
      <c r="E19" s="155"/>
      <c r="F19" s="155"/>
      <c r="G19" s="155">
        <v>65.2</v>
      </c>
      <c r="H19" s="155"/>
      <c r="I19" s="80">
        <f t="shared" si="0"/>
        <v>125</v>
      </c>
      <c r="J19" s="80">
        <f t="shared" si="0"/>
        <v>350.2</v>
      </c>
      <c r="K19" s="80">
        <f t="shared" si="1"/>
        <v>20000</v>
      </c>
      <c r="L19" s="155">
        <f t="shared" si="2"/>
        <v>0</v>
      </c>
    </row>
    <row r="20" spans="1:21" ht="39" hidden="1" customHeight="1" x14ac:dyDescent="0.35">
      <c r="A20" s="24" t="s">
        <v>91</v>
      </c>
      <c r="B20" s="80">
        <f t="shared" ref="B20:H20" si="3">B17</f>
        <v>315</v>
      </c>
      <c r="C20" s="80">
        <f t="shared" si="3"/>
        <v>1180</v>
      </c>
      <c r="D20" s="80">
        <f t="shared" si="3"/>
        <v>82000</v>
      </c>
      <c r="E20" s="80"/>
      <c r="F20" s="80">
        <f t="shared" si="3"/>
        <v>0</v>
      </c>
      <c r="G20" s="80">
        <f t="shared" si="3"/>
        <v>0</v>
      </c>
      <c r="H20" s="80">
        <f t="shared" si="3"/>
        <v>0</v>
      </c>
      <c r="I20" s="80">
        <f t="shared" si="0"/>
        <v>315</v>
      </c>
      <c r="J20" s="80">
        <f t="shared" si="0"/>
        <v>1180</v>
      </c>
      <c r="K20" s="80">
        <f t="shared" si="1"/>
        <v>82000</v>
      </c>
      <c r="L20" s="155">
        <f t="shared" si="2"/>
        <v>0</v>
      </c>
      <c r="U20" s="111"/>
    </row>
    <row r="21" spans="1:21" ht="52.9" customHeight="1" x14ac:dyDescent="0.3">
      <c r="A21" s="24" t="s">
        <v>92</v>
      </c>
      <c r="B21" s="80">
        <v>62.5</v>
      </c>
      <c r="C21" s="80">
        <v>306</v>
      </c>
      <c r="D21" s="80">
        <v>4551</v>
      </c>
      <c r="E21" s="80">
        <v>0</v>
      </c>
      <c r="F21" s="80">
        <v>0.12</v>
      </c>
      <c r="G21" s="80">
        <v>8.6999999999999993</v>
      </c>
      <c r="H21" s="80">
        <v>477</v>
      </c>
      <c r="I21" s="80">
        <f t="shared" si="0"/>
        <v>62.62</v>
      </c>
      <c r="J21" s="80">
        <f t="shared" si="0"/>
        <v>314.7</v>
      </c>
      <c r="K21" s="80">
        <f t="shared" si="1"/>
        <v>5028</v>
      </c>
      <c r="L21" s="155">
        <f t="shared" si="2"/>
        <v>0</v>
      </c>
    </row>
    <row r="22" spans="1:21" hidden="1" x14ac:dyDescent="0.3">
      <c r="A22" s="84" t="s">
        <v>93</v>
      </c>
      <c r="B22" s="183">
        <f t="shared" ref="B22:K22" si="4">B21</f>
        <v>62.5</v>
      </c>
      <c r="C22" s="183">
        <f t="shared" si="4"/>
        <v>306</v>
      </c>
      <c r="D22" s="183">
        <f t="shared" si="4"/>
        <v>4551</v>
      </c>
      <c r="E22" s="80"/>
      <c r="F22" s="183">
        <f t="shared" si="4"/>
        <v>0.12</v>
      </c>
      <c r="G22" s="183">
        <f t="shared" si="4"/>
        <v>8.6999999999999993</v>
      </c>
      <c r="H22" s="183">
        <f t="shared" si="4"/>
        <v>477</v>
      </c>
      <c r="I22" s="183">
        <f t="shared" si="4"/>
        <v>62.62</v>
      </c>
      <c r="J22" s="183">
        <f t="shared" si="4"/>
        <v>314.7</v>
      </c>
      <c r="K22" s="183">
        <f t="shared" si="4"/>
        <v>5028</v>
      </c>
      <c r="L22" s="155">
        <f t="shared" si="2"/>
        <v>0</v>
      </c>
    </row>
    <row r="23" spans="1:21" hidden="1" x14ac:dyDescent="0.3">
      <c r="A23" s="84" t="s">
        <v>94</v>
      </c>
      <c r="B23" s="183"/>
      <c r="C23" s="183"/>
      <c r="D23" s="183"/>
      <c r="E23" s="80"/>
      <c r="F23" s="183"/>
      <c r="G23" s="183"/>
      <c r="H23" s="183"/>
      <c r="I23" s="183"/>
      <c r="J23" s="183"/>
      <c r="K23" s="183"/>
      <c r="L23" s="155">
        <f t="shared" si="2"/>
        <v>0</v>
      </c>
    </row>
    <row r="24" spans="1:21" ht="18.75" hidden="1" customHeight="1" x14ac:dyDescent="0.3">
      <c r="A24" s="84" t="s">
        <v>95</v>
      </c>
      <c r="B24" s="183"/>
      <c r="C24" s="183"/>
      <c r="D24" s="183"/>
      <c r="E24" s="80"/>
      <c r="F24" s="183"/>
      <c r="G24" s="183"/>
      <c r="H24" s="183"/>
      <c r="I24" s="183"/>
      <c r="J24" s="183"/>
      <c r="K24" s="183"/>
      <c r="L24" s="155">
        <f t="shared" si="2"/>
        <v>0</v>
      </c>
    </row>
    <row r="25" spans="1:21" ht="32.25" hidden="1" customHeight="1" x14ac:dyDescent="0.3">
      <c r="A25" s="24" t="s">
        <v>96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>
        <f t="shared" si="2"/>
        <v>0</v>
      </c>
    </row>
    <row r="26" spans="1:21" ht="36" hidden="1" customHeight="1" x14ac:dyDescent="0.3">
      <c r="A26" s="24" t="s">
        <v>97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155">
        <f t="shared" si="2"/>
        <v>0</v>
      </c>
    </row>
    <row r="27" spans="1:21" ht="59.45" customHeight="1" x14ac:dyDescent="0.3">
      <c r="A27" s="24" t="s">
        <v>98</v>
      </c>
      <c r="B27" s="80">
        <v>17.3</v>
      </c>
      <c r="C27" s="80">
        <v>534</v>
      </c>
      <c r="D27" s="80">
        <v>126000</v>
      </c>
      <c r="E27" s="80">
        <v>0</v>
      </c>
      <c r="F27" s="80">
        <v>0.9</v>
      </c>
      <c r="G27" s="155">
        <v>50</v>
      </c>
      <c r="H27" s="155">
        <v>750</v>
      </c>
      <c r="I27" s="155">
        <f>B27+F27</f>
        <v>18.2</v>
      </c>
      <c r="J27" s="155">
        <f>C27+G27</f>
        <v>584</v>
      </c>
      <c r="K27" s="80">
        <f>D27+H27</f>
        <v>126750</v>
      </c>
      <c r="L27" s="155">
        <f t="shared" si="2"/>
        <v>0</v>
      </c>
    </row>
    <row r="28" spans="1:21" ht="42.6" hidden="1" customHeight="1" x14ac:dyDescent="0.3">
      <c r="A28" s="148" t="s">
        <v>99</v>
      </c>
      <c r="B28" s="80">
        <f t="shared" ref="B28:K28" si="5">B27</f>
        <v>17.3</v>
      </c>
      <c r="C28" s="80">
        <f t="shared" si="5"/>
        <v>534</v>
      </c>
      <c r="D28" s="80">
        <f t="shared" si="5"/>
        <v>126000</v>
      </c>
      <c r="E28" s="80"/>
      <c r="F28" s="80">
        <f t="shared" si="5"/>
        <v>0.9</v>
      </c>
      <c r="G28" s="155">
        <f t="shared" si="5"/>
        <v>50</v>
      </c>
      <c r="H28" s="155">
        <f t="shared" si="5"/>
        <v>750</v>
      </c>
      <c r="I28" s="155">
        <f t="shared" si="5"/>
        <v>18.2</v>
      </c>
      <c r="J28" s="155">
        <f t="shared" si="5"/>
        <v>584</v>
      </c>
      <c r="K28" s="80">
        <f t="shared" si="5"/>
        <v>126750</v>
      </c>
      <c r="L28" s="155">
        <f t="shared" si="2"/>
        <v>0</v>
      </c>
    </row>
    <row r="29" spans="1:21" ht="32.450000000000003" customHeight="1" x14ac:dyDescent="0.3">
      <c r="A29" s="57" t="s">
        <v>100</v>
      </c>
      <c r="B29" s="80">
        <f t="shared" ref="B29:K29" si="6">B28+B26+B22+B20</f>
        <v>394.8</v>
      </c>
      <c r="C29" s="80">
        <f t="shared" si="6"/>
        <v>2020</v>
      </c>
      <c r="D29" s="80">
        <f t="shared" si="6"/>
        <v>212551</v>
      </c>
      <c r="E29" s="80">
        <f>E17</f>
        <v>534</v>
      </c>
      <c r="F29" s="80">
        <f t="shared" si="6"/>
        <v>1.02</v>
      </c>
      <c r="G29" s="155">
        <f t="shared" si="6"/>
        <v>58.7</v>
      </c>
      <c r="H29" s="155">
        <f t="shared" si="6"/>
        <v>1227</v>
      </c>
      <c r="I29" s="155">
        <f t="shared" si="6"/>
        <v>395.82</v>
      </c>
      <c r="J29" s="155">
        <f t="shared" si="6"/>
        <v>2078.6999999999998</v>
      </c>
      <c r="K29" s="80">
        <f t="shared" si="6"/>
        <v>213778</v>
      </c>
      <c r="L29" s="155">
        <f t="shared" si="2"/>
        <v>534</v>
      </c>
    </row>
    <row r="30" spans="1:21" x14ac:dyDescent="0.3">
      <c r="B30" s="50"/>
      <c r="C30" s="50"/>
      <c r="D30" s="50"/>
      <c r="E30" s="50"/>
    </row>
  </sheetData>
  <mergeCells count="15">
    <mergeCell ref="I12:L12"/>
    <mergeCell ref="J2:L2"/>
    <mergeCell ref="B12:D12"/>
    <mergeCell ref="F12:H12"/>
    <mergeCell ref="A9:L9"/>
    <mergeCell ref="A10:L10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2017-04-18T07:48:04Z</cp:lastPrinted>
  <dcterms:created xsi:type="dcterms:W3CDTF">2014-12-27T12:45:40Z</dcterms:created>
  <dcterms:modified xsi:type="dcterms:W3CDTF">2017-06-26T13:29:42Z</dcterms:modified>
</cp:coreProperties>
</file>