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Новая папка\"/>
    </mc:Choice>
  </mc:AlternateContent>
  <xr:revisionPtr revIDLastSave="0" documentId="8_{BB83A7E8-EAE6-4679-92CC-5D4BDBA1C6B3}" xr6:coauthVersionLast="37" xr6:coauthVersionMax="37" xr10:uidLastSave="{00000000-0000-0000-0000-000000000000}"/>
  <bookViews>
    <workbookView xWindow="0" yWindow="0" windowWidth="28800" windowHeight="11925" activeTab="3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8" r:id="rId4"/>
  </sheets>
  <definedNames>
    <definedName name="_xlnm.Print_Titles" localSheetId="0">'Додаток 1'!$10:$12</definedName>
    <definedName name="_xlnm.Print_Titles" localSheetId="2">'Додаток 3'!$10:$13</definedName>
    <definedName name="_xlnm.Print_Area" localSheetId="1">'Додаток 2'!$A$1:$F$25</definedName>
    <definedName name="_xlnm.Print_Area" localSheetId="2">'Додаток 3'!$A$1:$P$42</definedName>
  </definedNames>
  <calcPr calcId="179021"/>
</workbook>
</file>

<file path=xl/calcChain.xml><?xml version="1.0" encoding="utf-8"?>
<calcChain xmlns="http://schemas.openxmlformats.org/spreadsheetml/2006/main">
  <c r="K37" i="4" l="1"/>
  <c r="J37" i="4"/>
  <c r="E37" i="4"/>
  <c r="P37" i="4" s="1"/>
  <c r="F17" i="2"/>
  <c r="D17" i="2"/>
  <c r="C53" i="1"/>
  <c r="O29" i="4" l="1"/>
  <c r="O15" i="4" s="1"/>
  <c r="K29" i="4"/>
  <c r="F29" i="4"/>
  <c r="G14" i="8"/>
  <c r="E14" i="8"/>
  <c r="C14" i="8"/>
  <c r="L15" i="4"/>
  <c r="M15" i="4"/>
  <c r="N15" i="4"/>
  <c r="K15" i="4"/>
  <c r="I15" i="4"/>
  <c r="J32" i="4"/>
  <c r="E32" i="4"/>
  <c r="F16" i="4"/>
  <c r="F20" i="4"/>
  <c r="F15" i="4" s="1"/>
  <c r="F18" i="4"/>
  <c r="F28" i="4"/>
  <c r="F27" i="4"/>
  <c r="G25" i="4"/>
  <c r="F25" i="4"/>
  <c r="F23" i="4"/>
  <c r="F17" i="4"/>
  <c r="H16" i="4"/>
  <c r="H15" i="4" s="1"/>
  <c r="G16" i="4"/>
  <c r="G15" i="4" s="1"/>
  <c r="D51" i="1"/>
  <c r="H14" i="8" l="1"/>
  <c r="P32" i="4"/>
  <c r="F56" i="1"/>
  <c r="E56" i="1"/>
  <c r="D56" i="1"/>
  <c r="F40" i="4" l="1"/>
  <c r="F39" i="4" s="1"/>
  <c r="G40" i="4"/>
  <c r="G39" i="4" s="1"/>
  <c r="H40" i="4"/>
  <c r="H39" i="4" s="1"/>
  <c r="I40" i="4"/>
  <c r="I39" i="4" s="1"/>
  <c r="J40" i="4"/>
  <c r="J39" i="4" s="1"/>
  <c r="K40" i="4"/>
  <c r="K39" i="4" s="1"/>
  <c r="L40" i="4"/>
  <c r="L39" i="4" s="1"/>
  <c r="M40" i="4"/>
  <c r="M39" i="4" s="1"/>
  <c r="N40" i="4"/>
  <c r="N39" i="4" s="1"/>
  <c r="O40" i="4"/>
  <c r="O39" i="4" s="1"/>
  <c r="P41" i="4"/>
  <c r="E40" i="4"/>
  <c r="E39" i="4" s="1"/>
  <c r="P39" i="4" l="1"/>
  <c r="P40" i="4"/>
  <c r="E17" i="2"/>
  <c r="E45" i="1" l="1"/>
  <c r="E44" i="1" s="1"/>
  <c r="E43" i="1" s="1"/>
  <c r="D45" i="1"/>
  <c r="D44" i="1" s="1"/>
  <c r="D43" i="1" s="1"/>
  <c r="C46" i="1"/>
  <c r="D33" i="1"/>
  <c r="C45" i="1" l="1"/>
  <c r="C43" i="1"/>
  <c r="C44" i="1"/>
  <c r="C35" i="1" l="1"/>
  <c r="E15" i="1"/>
  <c r="E14" i="1" s="1"/>
  <c r="F15" i="1"/>
  <c r="F14" i="1" s="1"/>
  <c r="D15" i="1"/>
  <c r="D14" i="1" s="1"/>
  <c r="C16" i="1"/>
  <c r="C15" i="1" l="1"/>
  <c r="C14" i="1"/>
  <c r="H34" i="4" l="1"/>
  <c r="I34" i="4"/>
  <c r="K34" i="4"/>
  <c r="L34" i="4"/>
  <c r="M34" i="4"/>
  <c r="N34" i="4"/>
  <c r="O34" i="4"/>
  <c r="F34" i="4"/>
  <c r="J34" i="4" l="1"/>
  <c r="J30" i="4" l="1"/>
  <c r="E30" i="4"/>
  <c r="P30" i="4" l="1"/>
  <c r="D17" i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J35" i="4"/>
  <c r="J36" i="4"/>
  <c r="J38" i="4"/>
  <c r="M33" i="4" l="1"/>
  <c r="N33" i="4"/>
  <c r="O33" i="4"/>
  <c r="K33" i="4"/>
  <c r="H33" i="4"/>
  <c r="I33" i="4"/>
  <c r="F33" i="4"/>
  <c r="M14" i="4"/>
  <c r="N14" i="4"/>
  <c r="O14" i="4"/>
  <c r="K14" i="4"/>
  <c r="G14" i="4"/>
  <c r="H14" i="4"/>
  <c r="I14" i="4"/>
  <c r="F14" i="4"/>
  <c r="M42" i="4" l="1"/>
  <c r="O42" i="4"/>
  <c r="L33" i="4"/>
  <c r="J33" i="4" s="1"/>
  <c r="L14" i="4"/>
  <c r="J14" i="4" s="1"/>
  <c r="J15" i="4"/>
  <c r="I42" i="4"/>
  <c r="N42" i="4"/>
  <c r="K42" i="4"/>
  <c r="H42" i="4"/>
  <c r="F42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P31" i="4" s="1"/>
  <c r="E33" i="4"/>
  <c r="E34" i="4"/>
  <c r="P34" i="4" s="1"/>
  <c r="E35" i="4"/>
  <c r="P35" i="4" s="1"/>
  <c r="E36" i="4"/>
  <c r="P36" i="4" s="1"/>
  <c r="E38" i="4"/>
  <c r="P38" i="4" s="1"/>
  <c r="E14" i="4"/>
  <c r="E42" i="4" s="1"/>
  <c r="P14" i="4" l="1"/>
  <c r="P33" i="4"/>
  <c r="L42" i="4"/>
  <c r="J42" i="4" s="1"/>
  <c r="P15" i="4"/>
  <c r="P42" i="4"/>
  <c r="E54" i="1"/>
  <c r="E52" i="1" s="1"/>
  <c r="F54" i="1"/>
  <c r="F52" i="1" s="1"/>
  <c r="D54" i="1"/>
  <c r="D52" i="1" s="1"/>
  <c r="C56" i="1"/>
  <c r="E17" i="1" l="1"/>
  <c r="E13" i="1" s="1"/>
  <c r="F17" i="1"/>
  <c r="F13" i="1" s="1"/>
  <c r="C18" i="1"/>
  <c r="D20" i="1"/>
  <c r="C17" i="1" l="1"/>
  <c r="C57" i="1"/>
  <c r="C58" i="1"/>
  <c r="Q34" i="4" l="1"/>
  <c r="C54" i="1" l="1"/>
  <c r="C59" i="1"/>
  <c r="C52" i="1" l="1"/>
  <c r="E50" i="1"/>
  <c r="F50" i="1"/>
  <c r="D50" i="1"/>
  <c r="C51" i="1"/>
  <c r="F49" i="1" l="1"/>
  <c r="F48" i="1" s="1"/>
  <c r="D49" i="1"/>
  <c r="D48" i="1" s="1"/>
  <c r="E49" i="1"/>
  <c r="E48" i="1" s="1"/>
  <c r="C50" i="1"/>
  <c r="E25" i="1"/>
  <c r="F25" i="1"/>
  <c r="D25" i="1"/>
  <c r="D19" i="1" s="1"/>
  <c r="D13" i="1" s="1"/>
  <c r="C27" i="1"/>
  <c r="C28" i="1"/>
  <c r="C29" i="1"/>
  <c r="C30" i="1"/>
  <c r="C48" i="1" l="1"/>
  <c r="C49" i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C40" i="1"/>
  <c r="D31" i="1"/>
  <c r="D47" i="1" s="1"/>
  <c r="C24" i="2"/>
  <c r="C21" i="2" s="1"/>
  <c r="C18" i="2"/>
  <c r="C19" i="1"/>
  <c r="C39" i="1"/>
  <c r="F31" i="1"/>
  <c r="F47" i="1" s="1"/>
  <c r="F60" i="1" s="1"/>
  <c r="C13" i="2"/>
  <c r="E32" i="1"/>
  <c r="C33" i="1"/>
  <c r="C14" i="2"/>
  <c r="C20" i="2" l="1"/>
  <c r="C13" i="1"/>
  <c r="C32" i="1"/>
  <c r="E31" i="1"/>
  <c r="E47" i="1" l="1"/>
  <c r="E60" i="1" s="1"/>
  <c r="C31" i="1"/>
  <c r="U19" i="4" l="1"/>
  <c r="C47" i="1"/>
  <c r="D60" i="1"/>
  <c r="C60" i="1" s="1"/>
  <c r="G34" i="4" l="1"/>
  <c r="G33" i="4" s="1"/>
  <c r="G42" i="4" s="1"/>
</calcChain>
</file>

<file path=xl/sharedStrings.xml><?xml version="1.0" encoding="utf-8"?>
<sst xmlns="http://schemas.openxmlformats.org/spreadsheetml/2006/main" count="242" uniqueCount="191">
  <si>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</si>
  <si>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</si>
  <si>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</si>
  <si>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</si>
  <si>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</si>
  <si>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</si>
  <si>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</si>
  <si>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</si>
  <si>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</si>
  <si>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</si>
  <si>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</si>
  <si>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</si>
  <si>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</si>
  <si>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</si>
  <si>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</si>
  <si>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</si>
  <si>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</si>
  <si>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</si>
  <si>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</si>
  <si>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</si>
  <si>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</si>
  <si>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</si>
  <si>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</si>
  <si>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</si>
  <si>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</si>
  <si>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</si>
  <si>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</si>
  <si>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</si>
  <si>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</si>
  <si>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</si>
  <si>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</si>
  <si>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</si>
  <si>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</si>
  <si>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</si>
  <si>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</si>
  <si>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</si>
  <si>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</si>
  <si>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</si>
  <si>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</si>
  <si>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</si>
  <si>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</si>
  <si>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</si>
  <si>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</si>
  <si>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</si>
  <si>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</si>
  <si>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</si>
  <si>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</si>
  <si>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</si>
  <si>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</si>
  <si>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</si>
  <si>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</si>
  <si>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</si>
  <si>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</si>
  <si>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</si>
  <si>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</si>
  <si>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</si>
  <si>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</si>
  <si>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</si>
  <si>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</si>
  <si>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</si>
  <si>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</si>
  <si>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</si>
  <si>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</si>
  <si>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</si>
  <si>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</si>
  <si>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</si>
  <si>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</si>
  <si>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</si>
  <si>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</si>
  <si>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</si>
  <si>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</si>
  <si>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</si>
  <si>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</si>
  <si>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</si>
  <si>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</si>
  <si>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</si>
  <si>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</si>
  <si>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</si>
  <si>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</si>
  <si>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</si>
  <si>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</si>
  <si>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</si>
  <si>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</si>
  <si>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</si>
  <si>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</si>
  <si>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</si>
  <si>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</si>
  <si>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</si>
  <si>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</si>
  <si>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</si>
  <si>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</si>
  <si>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</si>
  <si>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</si>
  <si>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</si>
  <si>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</si>
  <si>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</si>
  <si>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</si>
  <si>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</si>
  <si>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</si>
  <si>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</si>
  <si>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</si>
  <si>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</si>
  <si>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</si>
  <si>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</si>
  <si>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</si>
  <si>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</si>
  <si>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</si>
  <si>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</si>
  <si>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</si>
  <si>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</si>
  <si>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</si>
  <si>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</si>
  <si>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</si>
  <si>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</si>
  <si>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</si>
  <si>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</si>
  <si>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</si>
  <si>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</si>
  <si>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</si>
  <si>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</si>
  <si>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</si>
  <si>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</si>
  <si>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</si>
  <si>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</si>
  <si>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</si>
  <si>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</si>
  <si>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</si>
  <si>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</si>
  <si>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</si>
  <si>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</si>
  <si>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</si>
  <si>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</si>
  <si>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</si>
  <si>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</si>
  <si>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</si>
  <si>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</si>
  <si>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</si>
  <si>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</si>
  <si>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</si>
  <si>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</si>
  <si>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30000000 </t>
  </si>
  <si>
    <t xml:space="preserve">Доходи від операцій з капіталом  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</si>
  <si>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</si>
  <si>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</si>
  <si>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Надходження від продажу основного капіталу</t>
  </si>
  <si>
    <t>на фінансування проектів - переможців конкурсу місцевого розвитку "Громадський бюджет" у 2020 році</t>
  </si>
  <si>
    <t>районного у місті бюджету на 2020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</si>
  <si>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2020 рік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</si>
  <si>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</si>
  <si>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</si>
  <si>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Міжбюджетні трансферти на 2020 рік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</si>
  <si>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</si>
  <si>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</si>
  <si>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дотації:</t>
  </si>
  <si>
    <t xml:space="preserve">субвенції </t>
  </si>
  <si>
    <t>загального фонду на:</t>
  </si>
  <si>
    <t>спеціального фонду на:</t>
  </si>
  <si>
    <t>Трансферти іншим бюджетам</t>
  </si>
  <si>
    <t>Додаток 4</t>
  </si>
  <si>
    <t>04205100000</t>
  </si>
  <si>
    <t>інші дотації з місцевого бюджету (ККДБ 41040400)</t>
  </si>
  <si>
    <t>фінансування проектів-переможців конкурсу місцевого розвитку «Громадський бюджет» у 2020 році (ККДБ 41053900)</t>
  </si>
  <si>
    <t>Додаток  3</t>
  </si>
  <si>
    <t xml:space="preserve">   (код бюджету)</t>
  </si>
  <si>
    <t>04205607000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</si>
  <si>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</si>
  <si>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</si>
  <si>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</si>
  <si>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Код
бюджету
</t>
  </si>
  <si>
    <t>Місцевий бюджет міста Кривого Рогу</t>
  </si>
  <si>
    <t>виконання доручень виборців депутатами обласної ради у 2020 році за рахунок субвенції з обласного бюджету (ККДБ 41053900)</t>
  </si>
  <si>
    <t>3700000</t>
  </si>
  <si>
    <t>Фінансовий відділ виконкому Довгинцівської районної в місті ради</t>
  </si>
  <si>
    <t>3710000</t>
  </si>
  <si>
    <t>3718700</t>
  </si>
  <si>
    <t>0133</t>
  </si>
  <si>
    <t>Резервний фонд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</si>
  <si>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</si>
  <si>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</si>
  <si>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</si>
  <si>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</si>
  <si>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</si>
  <si>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</si>
  <si>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</si>
  <si>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</si>
  <si>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0813221</t>
  </si>
  <si>
    <t>1060</t>
  </si>
  <si>
    <t>3221</t>
  </si>
  <si>
    <t>Грошова компенсація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</si>
  <si>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</si>
  <si>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до проєкту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</si>
</sst>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2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sz val="16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2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justify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0" fillId="0" borderId="1" xfId="0" applyFont="1" applyBorder="1" applyAlignment="1">
      <alignment horizontal="justify" vertical="center" wrapText="1"/>
    </xf>
    <xf numFmtId="0" fontId="21" fillId="0" borderId="0" xfId="0" applyFont="1" applyAlignment="1">
      <alignment vertical="center" wrapText="1"/>
    </xf>
    <xf numFmtId="0" fontId="13" fillId="0" borderId="0" xfId="0" applyFont="1"/>
    <xf numFmtId="0" fontId="21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4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165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49" fontId="27" fillId="0" borderId="1" xfId="2" applyNumberFormat="1" applyFont="1" applyFill="1" applyBorder="1" applyAlignment="1">
      <alignment horizontal="center" vertical="center"/>
    </xf>
    <xf numFmtId="0" fontId="27" fillId="0" borderId="1" xfId="2" applyFont="1" applyFill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center" vertical="center" wrapText="1"/>
    </xf>
    <xf numFmtId="2" fontId="27" fillId="0" borderId="1" xfId="0" applyNumberFormat="1" applyFont="1" applyBorder="1" applyAlignment="1">
      <alignment horizontal="center" vertical="center" wrapText="1"/>
    </xf>
    <xf numFmtId="0" fontId="27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 shrinkToFit="1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view="pageBreakPreview" zoomScale="70" zoomScaleNormal="100" zoomScaleSheetLayoutView="70" workbookViewId="0">
      <selection activeCell="D2" sqref="D2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64" bestFit="1" customWidth="1"/>
    <col min="10" max="16384" width="9.140625" style="3"/>
  </cols>
  <sheetData>
    <row r="1" spans="1:9" s="29" customFormat="1" ht="26.45" customHeight="1" x14ac:dyDescent="0.35">
      <c r="A1" s="27"/>
      <c r="B1" s="28"/>
      <c r="D1" s="60" t="s">
        <v>40</v>
      </c>
      <c r="E1" s="60"/>
      <c r="F1" s="60"/>
      <c r="I1" s="83"/>
    </row>
    <row r="2" spans="1:9" s="29" customFormat="1" ht="26.45" customHeight="1" x14ac:dyDescent="0.35">
      <c r="A2" s="27"/>
      <c r="B2" s="30"/>
      <c r="D2" s="61" t="s">
        <v>190</v>
      </c>
      <c r="E2" s="60"/>
      <c r="F2" s="60"/>
      <c r="I2" s="83"/>
    </row>
    <row r="3" spans="1:9" s="29" customFormat="1" ht="26.45" customHeight="1" x14ac:dyDescent="0.35">
      <c r="A3" s="27"/>
      <c r="B3" s="30"/>
      <c r="D3" s="62" t="s">
        <v>51</v>
      </c>
      <c r="E3" s="62"/>
      <c r="F3" s="62"/>
      <c r="I3" s="83"/>
    </row>
    <row r="4" spans="1:9" s="29" customFormat="1" ht="26.45" customHeight="1" x14ac:dyDescent="0.35">
      <c r="A4" s="27"/>
      <c r="B4" s="27"/>
      <c r="D4" s="60"/>
      <c r="E4" s="60"/>
      <c r="F4" s="60"/>
      <c r="I4" s="83"/>
    </row>
    <row r="5" spans="1:9" x14ac:dyDescent="0.3">
      <c r="A5" s="2"/>
      <c r="B5" s="2"/>
      <c r="C5" s="5"/>
      <c r="D5" s="2"/>
      <c r="E5" s="4"/>
      <c r="F5" s="6"/>
    </row>
    <row r="6" spans="1:9" s="29" customFormat="1" ht="55.9" customHeight="1" x14ac:dyDescent="0.35">
      <c r="A6" s="131" t="s">
        <v>0</v>
      </c>
      <c r="B6" s="131"/>
      <c r="C6" s="131"/>
      <c r="D6" s="131"/>
      <c r="E6" s="131"/>
      <c r="F6" s="131"/>
      <c r="I6" s="83"/>
    </row>
    <row r="7" spans="1:9" s="29" customFormat="1" ht="33" customHeight="1" x14ac:dyDescent="0.35">
      <c r="A7" s="132" t="s">
        <v>146</v>
      </c>
      <c r="B7" s="132"/>
      <c r="C7" s="132"/>
      <c r="D7" s="132"/>
      <c r="E7" s="132"/>
      <c r="F7" s="132"/>
      <c r="I7" s="83"/>
    </row>
    <row r="8" spans="1:9" s="26" customFormat="1" ht="27.6" customHeight="1" x14ac:dyDescent="0.3">
      <c r="A8" s="133" t="s">
        <v>164</v>
      </c>
      <c r="B8" s="133"/>
      <c r="C8" s="113"/>
      <c r="D8" s="113"/>
      <c r="E8" s="113"/>
      <c r="F8" s="113"/>
      <c r="I8" s="114"/>
    </row>
    <row r="9" spans="1:9" ht="16.899999999999999" customHeight="1" x14ac:dyDescent="0.3">
      <c r="A9" s="115" t="s">
        <v>163</v>
      </c>
      <c r="B9" s="115"/>
      <c r="C9" s="7"/>
      <c r="D9" s="7"/>
      <c r="E9" s="7"/>
      <c r="F9" s="8" t="s">
        <v>1</v>
      </c>
    </row>
    <row r="10" spans="1:9" ht="27.6" customHeight="1" x14ac:dyDescent="0.3">
      <c r="A10" s="130" t="s">
        <v>15</v>
      </c>
      <c r="B10" s="130" t="s">
        <v>118</v>
      </c>
      <c r="C10" s="130" t="s">
        <v>119</v>
      </c>
      <c r="D10" s="130" t="s">
        <v>2</v>
      </c>
      <c r="E10" s="130" t="s">
        <v>3</v>
      </c>
      <c r="F10" s="130"/>
    </row>
    <row r="11" spans="1:9" ht="61.9" customHeight="1" x14ac:dyDescent="0.3">
      <c r="A11" s="130"/>
      <c r="B11" s="130"/>
      <c r="C11" s="130"/>
      <c r="D11" s="130"/>
      <c r="E11" s="9" t="s">
        <v>120</v>
      </c>
      <c r="F11" s="9" t="s">
        <v>121</v>
      </c>
    </row>
    <row r="12" spans="1:9" s="88" customFormat="1" ht="18.600000000000001" customHeight="1" x14ac:dyDescent="0.2">
      <c r="A12" s="87">
        <v>1</v>
      </c>
      <c r="B12" s="87">
        <v>2</v>
      </c>
      <c r="C12" s="87">
        <v>3</v>
      </c>
      <c r="D12" s="87">
        <v>4</v>
      </c>
      <c r="E12" s="87">
        <v>5</v>
      </c>
      <c r="F12" s="87">
        <v>6</v>
      </c>
      <c r="I12" s="89"/>
    </row>
    <row r="13" spans="1:9" ht="27.6" customHeight="1" x14ac:dyDescent="0.3">
      <c r="A13" s="10">
        <v>10000000</v>
      </c>
      <c r="B13" s="10" t="s">
        <v>4</v>
      </c>
      <c r="C13" s="116">
        <f>D13+E13</f>
        <v>12522600</v>
      </c>
      <c r="D13" s="116">
        <f>D14+D17+D19</f>
        <v>12522600</v>
      </c>
      <c r="E13" s="116">
        <f t="shared" ref="E13:F13" si="0">E14+E17+E19</f>
        <v>0</v>
      </c>
      <c r="F13" s="116">
        <f t="shared" si="0"/>
        <v>0</v>
      </c>
    </row>
    <row r="14" spans="1:9" ht="27.6" customHeight="1" x14ac:dyDescent="0.3">
      <c r="A14" s="97">
        <v>13000000</v>
      </c>
      <c r="B14" s="98" t="s">
        <v>136</v>
      </c>
      <c r="C14" s="116">
        <f t="shared" ref="C14:C16" si="1">D14+E14</f>
        <v>3000</v>
      </c>
      <c r="D14" s="116">
        <f>D15</f>
        <v>3000</v>
      </c>
      <c r="E14" s="116">
        <f t="shared" ref="E14:F15" si="2">E15</f>
        <v>0</v>
      </c>
      <c r="F14" s="116">
        <f t="shared" si="2"/>
        <v>0</v>
      </c>
    </row>
    <row r="15" spans="1:9" ht="27.6" customHeight="1" x14ac:dyDescent="0.3">
      <c r="A15" s="97">
        <v>13010000</v>
      </c>
      <c r="B15" s="98" t="s">
        <v>137</v>
      </c>
      <c r="C15" s="116">
        <f t="shared" si="1"/>
        <v>3000</v>
      </c>
      <c r="D15" s="116">
        <f>D16</f>
        <v>3000</v>
      </c>
      <c r="E15" s="116">
        <f t="shared" si="2"/>
        <v>0</v>
      </c>
      <c r="F15" s="116">
        <f t="shared" si="2"/>
        <v>0</v>
      </c>
    </row>
    <row r="16" spans="1:9" ht="63" customHeight="1" x14ac:dyDescent="0.3">
      <c r="A16" s="99">
        <v>13010200</v>
      </c>
      <c r="B16" s="98" t="s">
        <v>138</v>
      </c>
      <c r="C16" s="116">
        <f t="shared" si="1"/>
        <v>3000</v>
      </c>
      <c r="D16" s="116">
        <v>3000</v>
      </c>
      <c r="E16" s="116">
        <v>0</v>
      </c>
      <c r="F16" s="116">
        <v>0</v>
      </c>
    </row>
    <row r="17" spans="1:9" ht="27.6" customHeight="1" x14ac:dyDescent="0.3">
      <c r="A17" s="10">
        <v>14000000</v>
      </c>
      <c r="B17" s="11" t="s">
        <v>116</v>
      </c>
      <c r="C17" s="116">
        <f t="shared" ref="C17:C18" si="3">D17+E17</f>
        <v>4048000</v>
      </c>
      <c r="D17" s="116">
        <f>D18</f>
        <v>4048000</v>
      </c>
      <c r="E17" s="116">
        <f t="shared" ref="E17:F17" si="4">E18</f>
        <v>0</v>
      </c>
      <c r="F17" s="116">
        <f t="shared" si="4"/>
        <v>0</v>
      </c>
    </row>
    <row r="18" spans="1:9" ht="42.6" customHeight="1" x14ac:dyDescent="0.3">
      <c r="A18" s="10">
        <v>14040000</v>
      </c>
      <c r="B18" s="12" t="s">
        <v>117</v>
      </c>
      <c r="C18" s="116">
        <f t="shared" si="3"/>
        <v>4048000</v>
      </c>
      <c r="D18" s="116">
        <v>4048000</v>
      </c>
      <c r="E18" s="116">
        <v>0</v>
      </c>
      <c r="F18" s="116">
        <v>0</v>
      </c>
    </row>
    <row r="19" spans="1:9" ht="27.6" customHeight="1" x14ac:dyDescent="0.3">
      <c r="A19" s="9">
        <v>18000000</v>
      </c>
      <c r="B19" s="14" t="s">
        <v>41</v>
      </c>
      <c r="C19" s="116">
        <f t="shared" ref="C19:C26" si="5">D19+E19</f>
        <v>8471600</v>
      </c>
      <c r="D19" s="116">
        <f>D20+D25</f>
        <v>8471600</v>
      </c>
      <c r="E19" s="116">
        <v>0</v>
      </c>
      <c r="F19" s="116">
        <v>0</v>
      </c>
      <c r="I19" s="84"/>
    </row>
    <row r="20" spans="1:9" ht="27.6" customHeight="1" x14ac:dyDescent="0.3">
      <c r="A20" s="9">
        <v>18010000</v>
      </c>
      <c r="B20" s="14" t="s">
        <v>42</v>
      </c>
      <c r="C20" s="116">
        <f t="shared" si="5"/>
        <v>8471600</v>
      </c>
      <c r="D20" s="116">
        <f>D21+D22+D23+D24</f>
        <v>8471600</v>
      </c>
      <c r="E20" s="116">
        <v>0</v>
      </c>
      <c r="F20" s="116">
        <v>0</v>
      </c>
    </row>
    <row r="21" spans="1:9" ht="42.6" customHeight="1" x14ac:dyDescent="0.3">
      <c r="A21" s="9">
        <v>18010100</v>
      </c>
      <c r="B21" s="14" t="s">
        <v>43</v>
      </c>
      <c r="C21" s="116">
        <f t="shared" si="5"/>
        <v>75300</v>
      </c>
      <c r="D21" s="116">
        <v>75300</v>
      </c>
      <c r="E21" s="116">
        <v>0</v>
      </c>
      <c r="F21" s="116">
        <v>0</v>
      </c>
    </row>
    <row r="22" spans="1:9" ht="42.6" customHeight="1" x14ac:dyDescent="0.3">
      <c r="A22" s="9">
        <v>18010200</v>
      </c>
      <c r="B22" s="14" t="s">
        <v>44</v>
      </c>
      <c r="C22" s="116">
        <f t="shared" si="5"/>
        <v>290000</v>
      </c>
      <c r="D22" s="116">
        <v>290000</v>
      </c>
      <c r="E22" s="116">
        <v>0</v>
      </c>
      <c r="F22" s="116">
        <v>0</v>
      </c>
    </row>
    <row r="23" spans="1:9" ht="42.6" customHeight="1" x14ac:dyDescent="0.3">
      <c r="A23" s="9">
        <v>18010300</v>
      </c>
      <c r="B23" s="14" t="s">
        <v>45</v>
      </c>
      <c r="C23" s="116">
        <f t="shared" si="5"/>
        <v>1825600</v>
      </c>
      <c r="D23" s="116">
        <v>1825600</v>
      </c>
      <c r="E23" s="116">
        <v>0</v>
      </c>
      <c r="F23" s="116">
        <v>0</v>
      </c>
    </row>
    <row r="24" spans="1:9" ht="42.6" customHeight="1" x14ac:dyDescent="0.3">
      <c r="A24" s="9">
        <v>18010400</v>
      </c>
      <c r="B24" s="14" t="s">
        <v>46</v>
      </c>
      <c r="C24" s="116">
        <f t="shared" si="5"/>
        <v>6280700</v>
      </c>
      <c r="D24" s="116">
        <v>6280700</v>
      </c>
      <c r="E24" s="116">
        <v>0</v>
      </c>
      <c r="F24" s="116">
        <v>0</v>
      </c>
    </row>
    <row r="25" spans="1:9" ht="27" hidden="1" customHeight="1" x14ac:dyDescent="0.3">
      <c r="A25" s="9">
        <v>18030000</v>
      </c>
      <c r="B25" s="11" t="s">
        <v>63</v>
      </c>
      <c r="C25" s="116">
        <f t="shared" si="5"/>
        <v>0</v>
      </c>
      <c r="D25" s="116">
        <f>D26+D30</f>
        <v>0</v>
      </c>
      <c r="E25" s="116">
        <f>E26+E30</f>
        <v>0</v>
      </c>
      <c r="F25" s="116">
        <f>F26+F30</f>
        <v>0</v>
      </c>
    </row>
    <row r="26" spans="1:9" ht="27" hidden="1" customHeight="1" x14ac:dyDescent="0.3">
      <c r="A26" s="9">
        <v>18030100</v>
      </c>
      <c r="B26" s="11" t="s">
        <v>64</v>
      </c>
      <c r="C26" s="116">
        <f t="shared" si="5"/>
        <v>0</v>
      </c>
      <c r="D26" s="116"/>
      <c r="E26" s="116">
        <v>0</v>
      </c>
      <c r="F26" s="116">
        <v>0</v>
      </c>
    </row>
    <row r="27" spans="1:9" ht="27" hidden="1" customHeight="1" x14ac:dyDescent="0.3">
      <c r="A27" s="81">
        <v>18030101</v>
      </c>
      <c r="B27" s="11" t="s">
        <v>64</v>
      </c>
      <c r="C27" s="116">
        <f>D27+E27</f>
        <v>0</v>
      </c>
      <c r="D27" s="116"/>
      <c r="E27" s="116">
        <v>0</v>
      </c>
      <c r="F27" s="116">
        <v>0</v>
      </c>
    </row>
    <row r="28" spans="1:9" ht="27" hidden="1" customHeight="1" x14ac:dyDescent="0.3">
      <c r="A28" s="81">
        <v>18030102</v>
      </c>
      <c r="B28" s="11" t="s">
        <v>64</v>
      </c>
      <c r="C28" s="116">
        <f>D28+E28</f>
        <v>0</v>
      </c>
      <c r="D28" s="116"/>
      <c r="E28" s="116">
        <v>0</v>
      </c>
      <c r="F28" s="116">
        <v>0</v>
      </c>
    </row>
    <row r="29" spans="1:9" ht="27" hidden="1" customHeight="1" x14ac:dyDescent="0.3">
      <c r="A29" s="81">
        <v>18030103</v>
      </c>
      <c r="B29" s="11" t="s">
        <v>64</v>
      </c>
      <c r="C29" s="116">
        <f>D29+E29</f>
        <v>0</v>
      </c>
      <c r="D29" s="116"/>
      <c r="E29" s="116">
        <v>0</v>
      </c>
      <c r="F29" s="116">
        <v>0</v>
      </c>
    </row>
    <row r="30" spans="1:9" ht="27" hidden="1" customHeight="1" x14ac:dyDescent="0.3">
      <c r="A30" s="81">
        <v>18030104</v>
      </c>
      <c r="B30" s="11" t="s">
        <v>99</v>
      </c>
      <c r="C30" s="116">
        <f>D30+E30</f>
        <v>0</v>
      </c>
      <c r="D30" s="116"/>
      <c r="E30" s="116">
        <v>0</v>
      </c>
      <c r="F30" s="116">
        <v>0</v>
      </c>
    </row>
    <row r="31" spans="1:9" ht="27" customHeight="1" x14ac:dyDescent="0.3">
      <c r="A31" s="15">
        <v>20000000</v>
      </c>
      <c r="B31" s="15" t="s">
        <v>5</v>
      </c>
      <c r="C31" s="116">
        <f t="shared" ref="C31:C53" si="6">D31+E31</f>
        <v>570535</v>
      </c>
      <c r="D31" s="117">
        <f>D32+D36+D39</f>
        <v>315800</v>
      </c>
      <c r="E31" s="117">
        <f>E32+E39</f>
        <v>254735</v>
      </c>
      <c r="F31" s="117">
        <f>F32+F39</f>
        <v>0</v>
      </c>
    </row>
    <row r="32" spans="1:9" ht="27" customHeight="1" x14ac:dyDescent="0.3">
      <c r="A32" s="16" t="s">
        <v>6</v>
      </c>
      <c r="B32" s="17" t="s">
        <v>7</v>
      </c>
      <c r="C32" s="116">
        <f t="shared" si="6"/>
        <v>149000</v>
      </c>
      <c r="D32" s="117">
        <f t="shared" ref="D32:F33" si="7">D33</f>
        <v>149000</v>
      </c>
      <c r="E32" s="117">
        <f t="shared" si="7"/>
        <v>0</v>
      </c>
      <c r="F32" s="117">
        <f t="shared" si="7"/>
        <v>0</v>
      </c>
    </row>
    <row r="33" spans="1:9" ht="27" customHeight="1" x14ac:dyDescent="0.3">
      <c r="A33" s="15">
        <v>21080000</v>
      </c>
      <c r="B33" s="18" t="s">
        <v>8</v>
      </c>
      <c r="C33" s="116">
        <f t="shared" si="6"/>
        <v>149000</v>
      </c>
      <c r="D33" s="117">
        <f>D34+D35</f>
        <v>149000</v>
      </c>
      <c r="E33" s="117">
        <f t="shared" si="7"/>
        <v>0</v>
      </c>
      <c r="F33" s="117">
        <f t="shared" si="7"/>
        <v>0</v>
      </c>
    </row>
    <row r="34" spans="1:9" ht="27" customHeight="1" x14ac:dyDescent="0.3">
      <c r="A34" s="15">
        <v>21081100</v>
      </c>
      <c r="B34" s="19" t="s">
        <v>9</v>
      </c>
      <c r="C34" s="116">
        <f t="shared" si="6"/>
        <v>31600</v>
      </c>
      <c r="D34" s="117">
        <v>31600</v>
      </c>
      <c r="E34" s="117">
        <v>0</v>
      </c>
      <c r="F34" s="116">
        <v>0</v>
      </c>
    </row>
    <row r="35" spans="1:9" ht="42.6" customHeight="1" x14ac:dyDescent="0.3">
      <c r="A35" s="15">
        <v>21081500</v>
      </c>
      <c r="B35" s="12" t="s">
        <v>139</v>
      </c>
      <c r="C35" s="116">
        <f t="shared" ref="C35" si="8">D35+E35</f>
        <v>117400</v>
      </c>
      <c r="D35" s="117">
        <v>117400</v>
      </c>
      <c r="E35" s="117">
        <v>0</v>
      </c>
      <c r="F35" s="116">
        <v>0</v>
      </c>
    </row>
    <row r="36" spans="1:9" ht="42.6" customHeight="1" x14ac:dyDescent="0.3">
      <c r="A36" s="15">
        <v>22000000</v>
      </c>
      <c r="B36" s="11" t="s">
        <v>52</v>
      </c>
      <c r="C36" s="116">
        <f t="shared" si="6"/>
        <v>166800</v>
      </c>
      <c r="D36" s="117">
        <f>D37</f>
        <v>166800</v>
      </c>
      <c r="E36" s="117">
        <v>0</v>
      </c>
      <c r="F36" s="116">
        <v>0</v>
      </c>
    </row>
    <row r="37" spans="1:9" ht="27" customHeight="1" x14ac:dyDescent="0.3">
      <c r="A37" s="15">
        <v>22010000</v>
      </c>
      <c r="B37" s="19" t="s">
        <v>53</v>
      </c>
      <c r="C37" s="116">
        <f t="shared" si="6"/>
        <v>166800</v>
      </c>
      <c r="D37" s="117">
        <f>D38</f>
        <v>166800</v>
      </c>
      <c r="E37" s="117">
        <v>0</v>
      </c>
      <c r="F37" s="116">
        <v>0</v>
      </c>
    </row>
    <row r="38" spans="1:9" ht="27" customHeight="1" x14ac:dyDescent="0.3">
      <c r="A38" s="15">
        <v>22012500</v>
      </c>
      <c r="B38" s="19" t="s">
        <v>54</v>
      </c>
      <c r="C38" s="116">
        <f t="shared" si="6"/>
        <v>166800</v>
      </c>
      <c r="D38" s="117">
        <v>166800</v>
      </c>
      <c r="E38" s="117">
        <v>0</v>
      </c>
      <c r="F38" s="116">
        <v>0</v>
      </c>
    </row>
    <row r="39" spans="1:9" ht="27" customHeight="1" x14ac:dyDescent="0.3">
      <c r="A39" s="15">
        <v>25000000</v>
      </c>
      <c r="B39" s="19" t="s">
        <v>10</v>
      </c>
      <c r="C39" s="116">
        <f t="shared" si="6"/>
        <v>254735</v>
      </c>
      <c r="D39" s="117">
        <f>D40</f>
        <v>0</v>
      </c>
      <c r="E39" s="117">
        <f>E40</f>
        <v>254735</v>
      </c>
      <c r="F39" s="117">
        <f>F40</f>
        <v>0</v>
      </c>
    </row>
    <row r="40" spans="1:9" ht="42.6" customHeight="1" x14ac:dyDescent="0.3">
      <c r="A40" s="15">
        <v>25010000</v>
      </c>
      <c r="B40" s="20" t="s">
        <v>178</v>
      </c>
      <c r="C40" s="116">
        <f t="shared" si="6"/>
        <v>254735</v>
      </c>
      <c r="D40" s="117">
        <f>D41+D42</f>
        <v>0</v>
      </c>
      <c r="E40" s="117">
        <f>E41+E42</f>
        <v>254735</v>
      </c>
      <c r="F40" s="117">
        <f>F41+F42</f>
        <v>0</v>
      </c>
    </row>
    <row r="41" spans="1:9" ht="42.6" customHeight="1" x14ac:dyDescent="0.3">
      <c r="A41" s="15">
        <v>25010100</v>
      </c>
      <c r="B41" s="20" t="s">
        <v>179</v>
      </c>
      <c r="C41" s="116">
        <f t="shared" si="6"/>
        <v>244100</v>
      </c>
      <c r="D41" s="117">
        <v>0</v>
      </c>
      <c r="E41" s="117">
        <v>244100</v>
      </c>
      <c r="F41" s="116">
        <v>0</v>
      </c>
      <c r="I41" s="84"/>
    </row>
    <row r="42" spans="1:9" ht="42.6" customHeight="1" x14ac:dyDescent="0.3">
      <c r="A42" s="100">
        <v>25010300</v>
      </c>
      <c r="B42" s="101" t="s">
        <v>177</v>
      </c>
      <c r="C42" s="116">
        <f t="shared" si="6"/>
        <v>10635</v>
      </c>
      <c r="D42" s="117">
        <v>0</v>
      </c>
      <c r="E42" s="117">
        <v>10635</v>
      </c>
      <c r="F42" s="116">
        <v>0</v>
      </c>
      <c r="I42" s="84"/>
    </row>
    <row r="43" spans="1:9" ht="27" customHeight="1" x14ac:dyDescent="0.3">
      <c r="A43" s="97" t="s">
        <v>140</v>
      </c>
      <c r="B43" s="104" t="s">
        <v>141</v>
      </c>
      <c r="C43" s="116">
        <f t="shared" si="6"/>
        <v>700</v>
      </c>
      <c r="D43" s="117">
        <f t="shared" ref="D43:E45" si="9">D44</f>
        <v>700</v>
      </c>
      <c r="E43" s="117">
        <f t="shared" si="9"/>
        <v>0</v>
      </c>
      <c r="F43" s="116">
        <v>0</v>
      </c>
      <c r="I43" s="84"/>
    </row>
    <row r="44" spans="1:9" ht="27" customHeight="1" x14ac:dyDescent="0.3">
      <c r="A44" s="97">
        <v>31000000</v>
      </c>
      <c r="B44" s="105" t="s">
        <v>144</v>
      </c>
      <c r="C44" s="116">
        <f t="shared" si="6"/>
        <v>700</v>
      </c>
      <c r="D44" s="117">
        <f t="shared" si="9"/>
        <v>700</v>
      </c>
      <c r="E44" s="117">
        <f t="shared" si="9"/>
        <v>0</v>
      </c>
      <c r="F44" s="116">
        <v>0</v>
      </c>
      <c r="I44" s="84"/>
    </row>
    <row r="45" spans="1:9" ht="74.25" customHeight="1" x14ac:dyDescent="0.3">
      <c r="A45" s="97">
        <v>31010000</v>
      </c>
      <c r="B45" s="104" t="s">
        <v>142</v>
      </c>
      <c r="C45" s="116">
        <f t="shared" si="6"/>
        <v>700</v>
      </c>
      <c r="D45" s="117">
        <f t="shared" si="9"/>
        <v>700</v>
      </c>
      <c r="E45" s="117">
        <f t="shared" si="9"/>
        <v>0</v>
      </c>
      <c r="F45" s="116">
        <v>0</v>
      </c>
      <c r="I45" s="84"/>
    </row>
    <row r="46" spans="1:9" ht="69.75" customHeight="1" x14ac:dyDescent="0.3">
      <c r="A46" s="97">
        <v>31010200</v>
      </c>
      <c r="B46" s="98" t="s">
        <v>143</v>
      </c>
      <c r="C46" s="116">
        <f t="shared" si="6"/>
        <v>700</v>
      </c>
      <c r="D46" s="117">
        <v>700</v>
      </c>
      <c r="E46" s="117">
        <v>0</v>
      </c>
      <c r="F46" s="116">
        <v>0</v>
      </c>
      <c r="I46" s="84"/>
    </row>
    <row r="47" spans="1:9" ht="27.6" customHeight="1" x14ac:dyDescent="0.3">
      <c r="A47" s="102"/>
      <c r="B47" s="103" t="s">
        <v>122</v>
      </c>
      <c r="C47" s="116">
        <f t="shared" si="6"/>
        <v>13093835</v>
      </c>
      <c r="D47" s="117">
        <f>D13+D31+D43</f>
        <v>12839100</v>
      </c>
      <c r="E47" s="117">
        <f>E13+E31</f>
        <v>254735</v>
      </c>
      <c r="F47" s="117">
        <f>F13+F31</f>
        <v>0</v>
      </c>
      <c r="I47" s="84"/>
    </row>
    <row r="48" spans="1:9" ht="27.6" customHeight="1" x14ac:dyDescent="0.3">
      <c r="A48" s="10">
        <v>40000000</v>
      </c>
      <c r="B48" s="15" t="s">
        <v>12</v>
      </c>
      <c r="C48" s="116">
        <f t="shared" si="6"/>
        <v>45803234.719999999</v>
      </c>
      <c r="D48" s="116">
        <f>D49</f>
        <v>43915684.719999999</v>
      </c>
      <c r="E48" s="116">
        <f>E49</f>
        <v>1887550</v>
      </c>
      <c r="F48" s="116">
        <f>F49</f>
        <v>1887550</v>
      </c>
      <c r="I48" s="84"/>
    </row>
    <row r="49" spans="1:9" ht="27.6" customHeight="1" x14ac:dyDescent="0.3">
      <c r="A49" s="15">
        <v>41000000</v>
      </c>
      <c r="B49" s="19" t="s">
        <v>100</v>
      </c>
      <c r="C49" s="116">
        <f t="shared" si="6"/>
        <v>45803234.719999999</v>
      </c>
      <c r="D49" s="117">
        <f>D50+D52</f>
        <v>43915684.719999999</v>
      </c>
      <c r="E49" s="117">
        <f>E50+E52</f>
        <v>1887550</v>
      </c>
      <c r="F49" s="117">
        <f>F50+F52</f>
        <v>1887550</v>
      </c>
    </row>
    <row r="50" spans="1:9" ht="27.6" customHeight="1" x14ac:dyDescent="0.3">
      <c r="A50" s="56">
        <v>41040000</v>
      </c>
      <c r="B50" s="22" t="s">
        <v>101</v>
      </c>
      <c r="C50" s="116">
        <f t="shared" si="6"/>
        <v>40769199</v>
      </c>
      <c r="D50" s="117">
        <f>D51</f>
        <v>40769199</v>
      </c>
      <c r="E50" s="117">
        <f>E51</f>
        <v>0</v>
      </c>
      <c r="F50" s="117">
        <f>F51</f>
        <v>0</v>
      </c>
    </row>
    <row r="51" spans="1:9" ht="27.6" customHeight="1" x14ac:dyDescent="0.3">
      <c r="A51" s="56">
        <v>41040400</v>
      </c>
      <c r="B51" s="22" t="s">
        <v>102</v>
      </c>
      <c r="C51" s="116">
        <f t="shared" si="6"/>
        <v>40769199</v>
      </c>
      <c r="D51" s="117">
        <f>42465599-1696400</f>
        <v>40769199</v>
      </c>
      <c r="E51" s="117">
        <v>0</v>
      </c>
      <c r="F51" s="117">
        <v>0</v>
      </c>
    </row>
    <row r="52" spans="1:9" ht="30" customHeight="1" x14ac:dyDescent="0.3">
      <c r="A52" s="56">
        <v>41050000</v>
      </c>
      <c r="B52" s="22" t="s">
        <v>103</v>
      </c>
      <c r="C52" s="116">
        <f t="shared" si="6"/>
        <v>5034035.72</v>
      </c>
      <c r="D52" s="117">
        <f>D54+D53</f>
        <v>3146485.7199999997</v>
      </c>
      <c r="E52" s="117">
        <f>E54+E53</f>
        <v>1887550</v>
      </c>
      <c r="F52" s="117">
        <f>F54+F53</f>
        <v>1887550</v>
      </c>
    </row>
    <row r="53" spans="1:9" ht="234" customHeight="1" x14ac:dyDescent="0.3">
      <c r="A53" s="56">
        <v>41050400</v>
      </c>
      <c r="B53" s="22" t="s">
        <v>184</v>
      </c>
      <c r="C53" s="116">
        <f t="shared" si="6"/>
        <v>1401211.72</v>
      </c>
      <c r="D53" s="117">
        <v>1401211.72</v>
      </c>
      <c r="E53" s="117">
        <v>0</v>
      </c>
      <c r="F53" s="117"/>
    </row>
    <row r="54" spans="1:9" ht="30" customHeight="1" x14ac:dyDescent="0.3">
      <c r="A54" s="56">
        <v>41053900</v>
      </c>
      <c r="B54" s="22" t="s">
        <v>114</v>
      </c>
      <c r="C54" s="116">
        <f t="shared" ref="C54:C59" si="10">D54+E54</f>
        <v>3632824</v>
      </c>
      <c r="D54" s="117">
        <f>D56+D57+D58</f>
        <v>1745274</v>
      </c>
      <c r="E54" s="117">
        <f t="shared" ref="E54:F54" si="11">E56+E57+E58</f>
        <v>1887550</v>
      </c>
      <c r="F54" s="117">
        <f t="shared" si="11"/>
        <v>1887550</v>
      </c>
      <c r="I54" s="85"/>
    </row>
    <row r="55" spans="1:9" ht="23.45" customHeight="1" x14ac:dyDescent="0.3">
      <c r="A55" s="56"/>
      <c r="B55" s="22" t="s">
        <v>113</v>
      </c>
      <c r="C55" s="116"/>
      <c r="D55" s="117"/>
      <c r="E55" s="117"/>
      <c r="F55" s="117"/>
      <c r="I55" s="85"/>
    </row>
    <row r="56" spans="1:9" ht="43.15" customHeight="1" x14ac:dyDescent="0.3">
      <c r="A56" s="56"/>
      <c r="B56" s="22" t="s">
        <v>145</v>
      </c>
      <c r="C56" s="116">
        <f t="shared" si="10"/>
        <v>3251824</v>
      </c>
      <c r="D56" s="121">
        <f>2413124-1048850</f>
        <v>1364274</v>
      </c>
      <c r="E56" s="121">
        <f>838700+1048850</f>
        <v>1887550</v>
      </c>
      <c r="F56" s="121">
        <f>838700+1048850</f>
        <v>1887550</v>
      </c>
      <c r="I56" s="85"/>
    </row>
    <row r="57" spans="1:9" ht="30" customHeight="1" x14ac:dyDescent="0.3">
      <c r="A57" s="56"/>
      <c r="B57" s="22" t="s">
        <v>165</v>
      </c>
      <c r="C57" s="116">
        <f t="shared" si="10"/>
        <v>381000</v>
      </c>
      <c r="D57" s="117">
        <v>381000</v>
      </c>
      <c r="E57" s="117">
        <v>0</v>
      </c>
      <c r="F57" s="117">
        <v>0</v>
      </c>
      <c r="I57" s="85"/>
    </row>
    <row r="58" spans="1:9" ht="60" hidden="1" customHeight="1" x14ac:dyDescent="0.3">
      <c r="A58" s="56"/>
      <c r="B58" s="22" t="s">
        <v>115</v>
      </c>
      <c r="C58" s="116">
        <f t="shared" si="10"/>
        <v>0</v>
      </c>
      <c r="D58" s="117"/>
      <c r="E58" s="117"/>
      <c r="F58" s="117"/>
      <c r="I58" s="85"/>
    </row>
    <row r="59" spans="1:9" ht="80.45" hidden="1" customHeight="1" x14ac:dyDescent="0.3">
      <c r="A59" s="90">
        <v>41054100</v>
      </c>
      <c r="B59" s="91" t="s">
        <v>112</v>
      </c>
      <c r="C59" s="116">
        <f t="shared" si="10"/>
        <v>0</v>
      </c>
      <c r="D59" s="117"/>
      <c r="E59" s="117">
        <v>0</v>
      </c>
      <c r="F59" s="117">
        <v>0</v>
      </c>
      <c r="I59" s="85"/>
    </row>
    <row r="60" spans="1:9" ht="33" customHeight="1" x14ac:dyDescent="0.3">
      <c r="A60" s="23"/>
      <c r="B60" s="15" t="s">
        <v>11</v>
      </c>
      <c r="C60" s="116">
        <f>D60+E60</f>
        <v>58897069.719999999</v>
      </c>
      <c r="D60" s="117">
        <f>D47+D48</f>
        <v>56754784.719999999</v>
      </c>
      <c r="E60" s="117">
        <f>E47+E48</f>
        <v>2142285</v>
      </c>
      <c r="F60" s="117">
        <f>F47+F48</f>
        <v>1887550</v>
      </c>
    </row>
    <row r="63" spans="1:9" x14ac:dyDescent="0.3">
      <c r="C63" s="24"/>
      <c r="D63" s="24"/>
      <c r="E63" s="25"/>
    </row>
    <row r="64" spans="1:9" hidden="1" x14ac:dyDescent="0.3">
      <c r="B64" s="3" t="s">
        <v>13</v>
      </c>
      <c r="C64" s="24"/>
      <c r="D64" s="24"/>
      <c r="E64" s="25" t="s">
        <v>14</v>
      </c>
    </row>
    <row r="65" spans="3:5" x14ac:dyDescent="0.3">
      <c r="C65" s="24"/>
      <c r="D65" s="24"/>
      <c r="E65" s="24"/>
    </row>
    <row r="68" spans="3:5" ht="16.5" customHeight="1" x14ac:dyDescent="0.3"/>
    <row r="101" hidden="1" x14ac:dyDescent="0.3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9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view="pageBreakPreview" zoomScale="89" zoomScaleNormal="63" zoomScaleSheetLayoutView="89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84.85546875" style="1" customWidth="1"/>
    <col min="3" max="3" width="24.71093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6" customFormat="1" ht="19.5" customHeight="1" x14ac:dyDescent="0.3">
      <c r="E1" s="134" t="s">
        <v>47</v>
      </c>
      <c r="F1" s="134"/>
      <c r="G1" s="37"/>
      <c r="H1" s="38"/>
      <c r="I1" s="38"/>
      <c r="J1" s="38"/>
    </row>
    <row r="2" spans="1:10" s="26" customFormat="1" ht="19.5" customHeight="1" x14ac:dyDescent="0.3">
      <c r="E2" s="138" t="s">
        <v>190</v>
      </c>
      <c r="F2" s="138"/>
      <c r="H2" s="39"/>
      <c r="I2" s="39"/>
      <c r="J2" s="39"/>
    </row>
    <row r="3" spans="1:10" s="26" customFormat="1" ht="20.100000000000001" customHeight="1" x14ac:dyDescent="0.3">
      <c r="E3" s="63" t="s">
        <v>51</v>
      </c>
      <c r="F3" s="63"/>
      <c r="H3" s="38"/>
      <c r="I3" s="38"/>
      <c r="J3" s="38"/>
    </row>
    <row r="4" spans="1:10" s="26" customFormat="1" ht="20.100000000000001" customHeight="1" x14ac:dyDescent="0.3">
      <c r="E4" s="63"/>
      <c r="F4" s="63"/>
      <c r="G4" s="38"/>
      <c r="H4" s="38"/>
      <c r="I4" s="38"/>
    </row>
    <row r="5" spans="1:10" s="26" customFormat="1" ht="36" customHeight="1" x14ac:dyDescent="0.3">
      <c r="A5" s="136" t="s">
        <v>25</v>
      </c>
      <c r="B5" s="136"/>
      <c r="C5" s="136"/>
      <c r="D5" s="136"/>
      <c r="E5" s="136"/>
      <c r="F5" s="136"/>
      <c r="G5" s="38"/>
      <c r="H5" s="38"/>
      <c r="I5" s="38"/>
    </row>
    <row r="6" spans="1:10" s="26" customFormat="1" ht="25.5" customHeight="1" x14ac:dyDescent="0.3">
      <c r="A6" s="137" t="s">
        <v>146</v>
      </c>
      <c r="B6" s="137"/>
      <c r="C6" s="137"/>
      <c r="D6" s="137"/>
      <c r="E6" s="137"/>
      <c r="F6" s="137"/>
      <c r="G6" s="40"/>
    </row>
    <row r="7" spans="1:10" s="26" customFormat="1" ht="25.5" customHeight="1" x14ac:dyDescent="0.3">
      <c r="A7" s="147" t="s">
        <v>164</v>
      </c>
      <c r="B7" s="147"/>
      <c r="C7" s="110"/>
      <c r="D7" s="110"/>
      <c r="E7" s="110"/>
      <c r="F7" s="110"/>
      <c r="G7" s="40"/>
    </row>
    <row r="8" spans="1:10" x14ac:dyDescent="0.25">
      <c r="A8" s="119" t="s">
        <v>163</v>
      </c>
      <c r="B8" s="118"/>
      <c r="F8" s="31" t="s">
        <v>17</v>
      </c>
    </row>
    <row r="9" spans="1:10" ht="16.5" customHeight="1" x14ac:dyDescent="0.25">
      <c r="A9" s="130" t="s">
        <v>15</v>
      </c>
      <c r="B9" s="130" t="s">
        <v>123</v>
      </c>
      <c r="C9" s="130" t="s">
        <v>119</v>
      </c>
      <c r="D9" s="130" t="s">
        <v>2</v>
      </c>
      <c r="E9" s="130" t="s">
        <v>3</v>
      </c>
      <c r="F9" s="130"/>
    </row>
    <row r="10" spans="1:10" ht="51" customHeight="1" x14ac:dyDescent="0.25">
      <c r="A10" s="130"/>
      <c r="B10" s="130"/>
      <c r="C10" s="130"/>
      <c r="D10" s="130"/>
      <c r="E10" s="9" t="s">
        <v>120</v>
      </c>
      <c r="F10" s="9" t="s">
        <v>121</v>
      </c>
    </row>
    <row r="11" spans="1:10" ht="19.149999999999999" customHeight="1" x14ac:dyDescent="0.25">
      <c r="A11" s="87">
        <v>1</v>
      </c>
      <c r="B11" s="87">
        <v>2</v>
      </c>
      <c r="C11" s="87">
        <v>3</v>
      </c>
      <c r="D11" s="87">
        <v>4</v>
      </c>
      <c r="E11" s="87">
        <v>5</v>
      </c>
      <c r="F11" s="87">
        <v>6</v>
      </c>
    </row>
    <row r="12" spans="1:10" ht="25.9" customHeight="1" x14ac:dyDescent="0.25">
      <c r="A12" s="141" t="s">
        <v>124</v>
      </c>
      <c r="B12" s="142"/>
      <c r="C12" s="142"/>
      <c r="D12" s="142"/>
      <c r="E12" s="142"/>
      <c r="F12" s="143"/>
    </row>
    <row r="13" spans="1:10" ht="25.9" customHeight="1" x14ac:dyDescent="0.25">
      <c r="A13" s="57">
        <v>200000</v>
      </c>
      <c r="B13" s="41" t="s">
        <v>18</v>
      </c>
      <c r="C13" s="65">
        <f>D13+E13</f>
        <v>772315</v>
      </c>
      <c r="D13" s="65">
        <f>D14</f>
        <v>-1400896.7199999997</v>
      </c>
      <c r="E13" s="65">
        <f>E14</f>
        <v>2173211.7199999997</v>
      </c>
      <c r="F13" s="65">
        <f>F14</f>
        <v>2173211.7199999997</v>
      </c>
    </row>
    <row r="14" spans="1:10" ht="25.9" customHeight="1" x14ac:dyDescent="0.25">
      <c r="A14" s="57">
        <v>208000</v>
      </c>
      <c r="B14" s="41" t="s">
        <v>19</v>
      </c>
      <c r="C14" s="65">
        <f>C15-C16+C17</f>
        <v>772315</v>
      </c>
      <c r="D14" s="65">
        <f>D15-D16+D17</f>
        <v>-1400896.7199999997</v>
      </c>
      <c r="E14" s="65">
        <f>E15-E16+E17</f>
        <v>2173211.7199999997</v>
      </c>
      <c r="F14" s="65">
        <f>F15-F16+F17</f>
        <v>2173211.7199999997</v>
      </c>
    </row>
    <row r="15" spans="1:10" ht="25.9" customHeight="1" x14ac:dyDescent="0.25">
      <c r="A15" s="57">
        <v>208100</v>
      </c>
      <c r="B15" s="41" t="s">
        <v>20</v>
      </c>
      <c r="C15" s="65">
        <f>D15+E15</f>
        <v>1292399.44</v>
      </c>
      <c r="D15" s="65">
        <v>1292399.44</v>
      </c>
      <c r="E15" s="65">
        <v>0</v>
      </c>
      <c r="F15" s="65">
        <v>0</v>
      </c>
    </row>
    <row r="16" spans="1:10" ht="25.9" customHeight="1" x14ac:dyDescent="0.25">
      <c r="A16" s="57">
        <v>208200</v>
      </c>
      <c r="B16" s="41" t="s">
        <v>21</v>
      </c>
      <c r="C16" s="65">
        <f>D16+E16</f>
        <v>520084.44</v>
      </c>
      <c r="D16" s="65">
        <v>520084.44</v>
      </c>
      <c r="E16" s="65">
        <v>0</v>
      </c>
      <c r="F16" s="65">
        <v>0</v>
      </c>
    </row>
    <row r="17" spans="1:10" ht="45" customHeight="1" x14ac:dyDescent="0.25">
      <c r="A17" s="57">
        <v>208400</v>
      </c>
      <c r="B17" s="41" t="s">
        <v>22</v>
      </c>
      <c r="C17" s="65">
        <f>D17+E17</f>
        <v>0</v>
      </c>
      <c r="D17" s="65">
        <f>-198000+-14000+-9000+-381000+-198000+28000+-1401211.72</f>
        <v>-2173211.7199999997</v>
      </c>
      <c r="E17" s="65">
        <f>F17</f>
        <v>2173211.7199999997</v>
      </c>
      <c r="F17" s="65">
        <f>198000+14000+9000+381000+198000-28000+1401211.72</f>
        <v>2173211.7199999997</v>
      </c>
    </row>
    <row r="18" spans="1:10" ht="25.9" customHeight="1" x14ac:dyDescent="0.3">
      <c r="A18" s="139" t="s">
        <v>125</v>
      </c>
      <c r="B18" s="140"/>
      <c r="C18" s="65">
        <f>D18+E18</f>
        <v>772315</v>
      </c>
      <c r="D18" s="65">
        <f>D13</f>
        <v>-1400896.7199999997</v>
      </c>
      <c r="E18" s="65">
        <f>E13</f>
        <v>2173211.7199999997</v>
      </c>
      <c r="F18" s="65">
        <f>F13</f>
        <v>2173211.7199999997</v>
      </c>
    </row>
    <row r="19" spans="1:10" ht="25.9" customHeight="1" x14ac:dyDescent="0.25">
      <c r="A19" s="144" t="s">
        <v>126</v>
      </c>
      <c r="B19" s="145"/>
      <c r="C19" s="145"/>
      <c r="D19" s="145"/>
      <c r="E19" s="145"/>
      <c r="F19" s="146"/>
    </row>
    <row r="20" spans="1:10" ht="25.9" customHeight="1" x14ac:dyDescent="0.25">
      <c r="A20" s="57">
        <v>600000</v>
      </c>
      <c r="B20" s="41" t="s">
        <v>23</v>
      </c>
      <c r="C20" s="65">
        <f>D20+E20</f>
        <v>772315</v>
      </c>
      <c r="D20" s="65">
        <f>D21</f>
        <v>-1400896.7199999997</v>
      </c>
      <c r="E20" s="65">
        <f>E21</f>
        <v>2173211.7199999997</v>
      </c>
      <c r="F20" s="65">
        <f>F21</f>
        <v>2173211.7199999997</v>
      </c>
    </row>
    <row r="21" spans="1:10" ht="25.9" customHeight="1" x14ac:dyDescent="0.25">
      <c r="A21" s="57">
        <v>602000</v>
      </c>
      <c r="B21" s="41" t="s">
        <v>24</v>
      </c>
      <c r="C21" s="65">
        <f>C22-C23+C24</f>
        <v>772315</v>
      </c>
      <c r="D21" s="65">
        <f>D22-D23+D24</f>
        <v>-1400896.7199999997</v>
      </c>
      <c r="E21" s="65">
        <f>E22-E23+E24</f>
        <v>2173211.7199999997</v>
      </c>
      <c r="F21" s="65">
        <f>F22-F23+F24</f>
        <v>2173211.7199999997</v>
      </c>
    </row>
    <row r="22" spans="1:10" ht="25.9" customHeight="1" x14ac:dyDescent="0.25">
      <c r="A22" s="57">
        <v>602100</v>
      </c>
      <c r="B22" s="41" t="s">
        <v>20</v>
      </c>
      <c r="C22" s="65">
        <f>D22+E22</f>
        <v>1292399.44</v>
      </c>
      <c r="D22" s="65">
        <f>D15</f>
        <v>1292399.44</v>
      </c>
      <c r="E22" s="65">
        <v>0</v>
      </c>
      <c r="F22" s="65">
        <v>0</v>
      </c>
    </row>
    <row r="23" spans="1:10" ht="25.9" customHeight="1" x14ac:dyDescent="0.25">
      <c r="A23" s="57">
        <v>602200</v>
      </c>
      <c r="B23" s="41" t="s">
        <v>21</v>
      </c>
      <c r="C23" s="65">
        <f>D23+E23</f>
        <v>520084.44</v>
      </c>
      <c r="D23" s="65">
        <f>D16</f>
        <v>520084.44</v>
      </c>
      <c r="E23" s="65">
        <v>0</v>
      </c>
      <c r="F23" s="65">
        <v>0</v>
      </c>
    </row>
    <row r="24" spans="1:10" ht="45" customHeight="1" x14ac:dyDescent="0.25">
      <c r="A24" s="57">
        <v>602400</v>
      </c>
      <c r="B24" s="41" t="s">
        <v>22</v>
      </c>
      <c r="C24" s="65">
        <f>D24+E24</f>
        <v>0</v>
      </c>
      <c r="D24" s="65">
        <f>D17</f>
        <v>-2173211.7199999997</v>
      </c>
      <c r="E24" s="65">
        <f>E17</f>
        <v>2173211.7199999997</v>
      </c>
      <c r="F24" s="65">
        <f>F17</f>
        <v>2173211.7199999997</v>
      </c>
      <c r="H24" s="86">
        <f>C15-C16</f>
        <v>772315</v>
      </c>
    </row>
    <row r="25" spans="1:10" ht="25.15" customHeight="1" x14ac:dyDescent="0.3">
      <c r="A25" s="139" t="s">
        <v>125</v>
      </c>
      <c r="B25" s="140"/>
      <c r="C25" s="65">
        <f>D25+E25</f>
        <v>772315</v>
      </c>
      <c r="D25" s="65">
        <f>D20</f>
        <v>-1400896.7199999997</v>
      </c>
      <c r="E25" s="65">
        <f>E20</f>
        <v>2173211.7199999997</v>
      </c>
      <c r="F25" s="65">
        <f>F20</f>
        <v>2173211.7199999997</v>
      </c>
    </row>
    <row r="28" spans="1:10" ht="18.75" customHeight="1" x14ac:dyDescent="0.3">
      <c r="A28" s="32"/>
      <c r="B28" s="33"/>
      <c r="C28" s="33"/>
      <c r="D28" s="34"/>
      <c r="E28" s="33"/>
      <c r="F28" s="33"/>
      <c r="G28" s="33"/>
      <c r="H28" s="32"/>
      <c r="J28" s="86"/>
    </row>
    <row r="29" spans="1:10" ht="18.75" customHeight="1" x14ac:dyDescent="0.25">
      <c r="B29" s="135"/>
      <c r="C29" s="135"/>
      <c r="D29" s="135"/>
      <c r="E29" s="135"/>
      <c r="F29" s="135"/>
      <c r="G29" s="135"/>
    </row>
  </sheetData>
  <mergeCells count="15">
    <mergeCell ref="E1:F1"/>
    <mergeCell ref="B29:G29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9" orientation="landscape" verticalDpi="200" r:id="rId1"/>
  <headerFooter alignWithMargins="0"/>
  <rowBreaks count="1" manualBreakCount="1">
    <brk id="2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7"/>
  <sheetViews>
    <sheetView view="pageBreakPreview" zoomScale="50" zoomScaleNormal="100" zoomScaleSheetLayoutView="50" zoomScalePageLayoutView="60" workbookViewId="0">
      <pane xSplit="4" ySplit="12" topLeftCell="E32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40625" defaultRowHeight="18.75" x14ac:dyDescent="0.3"/>
  <cols>
    <col min="1" max="1" width="17.42578125" style="67" customWidth="1"/>
    <col min="2" max="2" width="22" style="67" customWidth="1"/>
    <col min="3" max="3" width="18.5703125" style="43" customWidth="1"/>
    <col min="4" max="4" width="78.710937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6" style="3" customWidth="1"/>
    <col min="11" max="11" width="16.28515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5.42578125" style="3" customWidth="1"/>
    <col min="16" max="16" width="23.42578125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29" customFormat="1" ht="25.9" customHeight="1" x14ac:dyDescent="0.35">
      <c r="A1" s="66"/>
      <c r="B1" s="66"/>
      <c r="C1" s="52"/>
      <c r="N1" s="154" t="s">
        <v>162</v>
      </c>
      <c r="O1" s="154"/>
      <c r="P1" s="92"/>
    </row>
    <row r="2" spans="1:18" s="29" customFormat="1" ht="25.9" customHeight="1" x14ac:dyDescent="0.35">
      <c r="A2" s="66"/>
      <c r="B2" s="66"/>
      <c r="C2" s="52"/>
      <c r="F2" s="53"/>
      <c r="G2" s="53"/>
      <c r="H2" s="53"/>
      <c r="I2" s="53" t="s">
        <v>26</v>
      </c>
      <c r="N2" s="155" t="s">
        <v>190</v>
      </c>
      <c r="O2" s="155"/>
      <c r="P2" s="155"/>
      <c r="Q2" s="93"/>
    </row>
    <row r="3" spans="1:18" s="29" customFormat="1" ht="25.9" customHeight="1" x14ac:dyDescent="0.35">
      <c r="A3" s="66"/>
      <c r="B3" s="66"/>
      <c r="C3" s="52"/>
      <c r="F3" s="53"/>
      <c r="G3" s="53"/>
      <c r="H3" s="53"/>
      <c r="I3" s="53"/>
      <c r="N3" s="154" t="s">
        <v>51</v>
      </c>
      <c r="O3" s="154"/>
      <c r="P3" s="154"/>
      <c r="R3" s="36"/>
    </row>
    <row r="4" spans="1:18" s="29" customFormat="1" ht="25.9" customHeight="1" x14ac:dyDescent="0.35">
      <c r="A4" s="66"/>
      <c r="B4" s="66"/>
      <c r="C4" s="52"/>
      <c r="E4" s="53"/>
      <c r="F4" s="53"/>
      <c r="H4" s="53"/>
      <c r="I4" s="53"/>
      <c r="N4" s="154"/>
      <c r="O4" s="154"/>
      <c r="P4" s="154"/>
      <c r="Q4" s="53"/>
      <c r="R4" s="36"/>
    </row>
    <row r="5" spans="1:18" hidden="1" x14ac:dyDescent="0.3">
      <c r="E5" s="45"/>
      <c r="F5" s="44"/>
      <c r="H5" s="44"/>
      <c r="I5" s="44"/>
      <c r="M5" s="42"/>
      <c r="N5" s="42"/>
      <c r="O5" s="42"/>
      <c r="Q5" s="45"/>
    </row>
    <row r="6" spans="1:18" hidden="1" x14ac:dyDescent="0.3">
      <c r="E6" s="44"/>
      <c r="F6" s="44"/>
      <c r="G6" s="44"/>
      <c r="H6" s="44"/>
      <c r="I6" s="44"/>
      <c r="Q6" s="44"/>
    </row>
    <row r="7" spans="1:18" s="29" customFormat="1" ht="58.15" customHeight="1" x14ac:dyDescent="0.35">
      <c r="A7" s="149" t="s">
        <v>147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</row>
    <row r="8" spans="1:18" s="29" customFormat="1" ht="25.9" customHeight="1" x14ac:dyDescent="0.35">
      <c r="A8" s="133" t="s">
        <v>164</v>
      </c>
      <c r="B8" s="133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</row>
    <row r="9" spans="1:18" ht="33" customHeight="1" x14ac:dyDescent="0.3">
      <c r="A9" s="118" t="s">
        <v>163</v>
      </c>
      <c r="B9" s="118"/>
      <c r="O9" s="46"/>
      <c r="P9" s="43" t="s">
        <v>17</v>
      </c>
    </row>
    <row r="10" spans="1:18" s="35" customFormat="1" ht="27.75" customHeight="1" x14ac:dyDescent="0.25">
      <c r="A10" s="150" t="s">
        <v>131</v>
      </c>
      <c r="B10" s="150" t="s">
        <v>166</v>
      </c>
      <c r="C10" s="148" t="s">
        <v>127</v>
      </c>
      <c r="D10" s="152" t="s">
        <v>167</v>
      </c>
      <c r="E10" s="148" t="s">
        <v>2</v>
      </c>
      <c r="F10" s="148"/>
      <c r="G10" s="148"/>
      <c r="H10" s="148"/>
      <c r="I10" s="148"/>
      <c r="J10" s="148" t="s">
        <v>3</v>
      </c>
      <c r="K10" s="148"/>
      <c r="L10" s="148"/>
      <c r="M10" s="148"/>
      <c r="N10" s="148"/>
      <c r="O10" s="148"/>
      <c r="P10" s="148" t="s">
        <v>27</v>
      </c>
    </row>
    <row r="11" spans="1:18" s="35" customFormat="1" ht="35.25" customHeight="1" x14ac:dyDescent="0.25">
      <c r="A11" s="151"/>
      <c r="B11" s="151"/>
      <c r="C11" s="148"/>
      <c r="D11" s="152"/>
      <c r="E11" s="148" t="s">
        <v>120</v>
      </c>
      <c r="F11" s="148" t="s">
        <v>33</v>
      </c>
      <c r="G11" s="148" t="s">
        <v>28</v>
      </c>
      <c r="H11" s="148"/>
      <c r="I11" s="148" t="s">
        <v>34</v>
      </c>
      <c r="J11" s="148" t="s">
        <v>120</v>
      </c>
      <c r="K11" s="150" t="s">
        <v>121</v>
      </c>
      <c r="L11" s="148" t="s">
        <v>33</v>
      </c>
      <c r="M11" s="148" t="s">
        <v>28</v>
      </c>
      <c r="N11" s="148"/>
      <c r="O11" s="148" t="s">
        <v>34</v>
      </c>
      <c r="P11" s="148"/>
      <c r="Q11" s="148" t="s">
        <v>16</v>
      </c>
    </row>
    <row r="12" spans="1:18" s="35" customFormat="1" ht="61.9" customHeight="1" x14ac:dyDescent="0.25">
      <c r="A12" s="151"/>
      <c r="B12" s="151"/>
      <c r="C12" s="148"/>
      <c r="D12" s="152"/>
      <c r="E12" s="148"/>
      <c r="F12" s="148"/>
      <c r="G12" s="54" t="s">
        <v>29</v>
      </c>
      <c r="H12" s="54" t="s">
        <v>30</v>
      </c>
      <c r="I12" s="148"/>
      <c r="J12" s="148"/>
      <c r="K12" s="153"/>
      <c r="L12" s="148"/>
      <c r="M12" s="54" t="s">
        <v>29</v>
      </c>
      <c r="N12" s="54" t="s">
        <v>30</v>
      </c>
      <c r="O12" s="148"/>
      <c r="P12" s="148"/>
      <c r="Q12" s="148"/>
    </row>
    <row r="13" spans="1:18" s="96" customFormat="1" ht="12.75" x14ac:dyDescent="0.2">
      <c r="A13" s="94">
        <v>1</v>
      </c>
      <c r="B13" s="94">
        <v>2</v>
      </c>
      <c r="C13" s="95">
        <v>3</v>
      </c>
      <c r="D13" s="95">
        <v>4</v>
      </c>
      <c r="E13" s="95">
        <v>5</v>
      </c>
      <c r="F13" s="95">
        <v>6</v>
      </c>
      <c r="G13" s="95">
        <v>7</v>
      </c>
      <c r="H13" s="95">
        <v>8</v>
      </c>
      <c r="I13" s="95">
        <v>9</v>
      </c>
      <c r="J13" s="95">
        <v>10</v>
      </c>
      <c r="K13" s="95">
        <v>11</v>
      </c>
      <c r="L13" s="95">
        <v>12</v>
      </c>
      <c r="M13" s="95">
        <v>13</v>
      </c>
      <c r="N13" s="95">
        <v>14</v>
      </c>
      <c r="O13" s="95">
        <v>15</v>
      </c>
      <c r="P13" s="95">
        <v>16</v>
      </c>
      <c r="Q13" s="95">
        <v>5</v>
      </c>
    </row>
    <row r="14" spans="1:18" ht="36.6" customHeight="1" x14ac:dyDescent="0.3">
      <c r="A14" s="21" t="s">
        <v>67</v>
      </c>
      <c r="B14" s="21"/>
      <c r="C14" s="21"/>
      <c r="D14" s="22" t="s">
        <v>31</v>
      </c>
      <c r="E14" s="120">
        <f>F14+I14</f>
        <v>43659153</v>
      </c>
      <c r="F14" s="120">
        <f>F15</f>
        <v>43659153</v>
      </c>
      <c r="G14" s="120">
        <f t="shared" ref="G14:I14" si="0">G15</f>
        <v>25909562</v>
      </c>
      <c r="H14" s="120">
        <f t="shared" si="0"/>
        <v>696400</v>
      </c>
      <c r="I14" s="120">
        <f t="shared" si="0"/>
        <v>0</v>
      </c>
      <c r="J14" s="120">
        <f>L14+O14</f>
        <v>2665485</v>
      </c>
      <c r="K14" s="120">
        <f>K15</f>
        <v>2659550</v>
      </c>
      <c r="L14" s="120">
        <f t="shared" ref="L14:O14" si="1">L15</f>
        <v>5935</v>
      </c>
      <c r="M14" s="120">
        <f t="shared" si="1"/>
        <v>0</v>
      </c>
      <c r="N14" s="120">
        <f t="shared" si="1"/>
        <v>0</v>
      </c>
      <c r="O14" s="120">
        <f t="shared" si="1"/>
        <v>2659550</v>
      </c>
      <c r="P14" s="120">
        <f>E14+J14</f>
        <v>46324638</v>
      </c>
      <c r="Q14" s="47"/>
    </row>
    <row r="15" spans="1:18" ht="36.6" customHeight="1" x14ac:dyDescent="0.3">
      <c r="A15" s="21" t="s">
        <v>68</v>
      </c>
      <c r="B15" s="69"/>
      <c r="C15" s="21"/>
      <c r="D15" s="22" t="s">
        <v>31</v>
      </c>
      <c r="E15" s="120">
        <f t="shared" ref="E15:E38" si="2">F15+I15</f>
        <v>43659153</v>
      </c>
      <c r="F15" s="120">
        <f>SUM(F16:F32)</f>
        <v>43659153</v>
      </c>
      <c r="G15" s="120">
        <f t="shared" ref="G15:I15" si="3">SUM(G16:G32)</f>
        <v>25909562</v>
      </c>
      <c r="H15" s="120">
        <f t="shared" si="3"/>
        <v>696400</v>
      </c>
      <c r="I15" s="120">
        <f t="shared" si="3"/>
        <v>0</v>
      </c>
      <c r="J15" s="120">
        <f t="shared" ref="J15:J42" si="4">L15+O15</f>
        <v>2665485</v>
      </c>
      <c r="K15" s="120">
        <f>SUM(K16:K32)</f>
        <v>2659550</v>
      </c>
      <c r="L15" s="120">
        <f t="shared" ref="L15:O15" si="5">SUM(L16:L32)</f>
        <v>5935</v>
      </c>
      <c r="M15" s="120">
        <f t="shared" si="5"/>
        <v>0</v>
      </c>
      <c r="N15" s="120">
        <f t="shared" si="5"/>
        <v>0</v>
      </c>
      <c r="O15" s="120">
        <f t="shared" si="5"/>
        <v>2659550</v>
      </c>
      <c r="P15" s="120">
        <f t="shared" ref="P15:P42" si="6">E15+J15</f>
        <v>46324638</v>
      </c>
      <c r="Q15" s="47"/>
    </row>
    <row r="16" spans="1:18" ht="45" customHeight="1" x14ac:dyDescent="0.3">
      <c r="A16" s="21" t="s">
        <v>69</v>
      </c>
      <c r="B16" s="21" t="s">
        <v>70</v>
      </c>
      <c r="C16" s="21" t="s">
        <v>35</v>
      </c>
      <c r="D16" s="22" t="s">
        <v>71</v>
      </c>
      <c r="E16" s="120">
        <f t="shared" si="2"/>
        <v>35532762</v>
      </c>
      <c r="F16" s="120">
        <f>36124730+554565-1159533+13000</f>
        <v>35532762</v>
      </c>
      <c r="G16" s="120">
        <f>26564570-729800</f>
        <v>25834770</v>
      </c>
      <c r="H16" s="120">
        <f>777190-83460</f>
        <v>693730</v>
      </c>
      <c r="I16" s="120">
        <v>0</v>
      </c>
      <c r="J16" s="120">
        <f t="shared" si="4"/>
        <v>14005</v>
      </c>
      <c r="K16" s="120">
        <v>14000</v>
      </c>
      <c r="L16" s="120">
        <v>5</v>
      </c>
      <c r="M16" s="120">
        <v>0</v>
      </c>
      <c r="N16" s="120">
        <v>0</v>
      </c>
      <c r="O16" s="120">
        <v>14000</v>
      </c>
      <c r="P16" s="120">
        <f t="shared" si="6"/>
        <v>35546767</v>
      </c>
      <c r="Q16" s="75">
        <v>10116</v>
      </c>
    </row>
    <row r="17" spans="1:21" ht="45" customHeight="1" x14ac:dyDescent="0.3">
      <c r="A17" s="21" t="s">
        <v>96</v>
      </c>
      <c r="B17" s="21" t="s">
        <v>97</v>
      </c>
      <c r="C17" s="21" t="s">
        <v>98</v>
      </c>
      <c r="D17" s="22" t="s">
        <v>95</v>
      </c>
      <c r="E17" s="120">
        <f t="shared" si="2"/>
        <v>0</v>
      </c>
      <c r="F17" s="120">
        <f>22560-22560</f>
        <v>0</v>
      </c>
      <c r="G17" s="120">
        <v>0</v>
      </c>
      <c r="H17" s="120">
        <v>0</v>
      </c>
      <c r="I17" s="120">
        <v>0</v>
      </c>
      <c r="J17" s="120">
        <f t="shared" si="4"/>
        <v>0</v>
      </c>
      <c r="K17" s="120">
        <v>0</v>
      </c>
      <c r="L17" s="120">
        <v>0</v>
      </c>
      <c r="M17" s="120">
        <v>0</v>
      </c>
      <c r="N17" s="120">
        <v>0</v>
      </c>
      <c r="O17" s="120">
        <v>0</v>
      </c>
      <c r="P17" s="120">
        <f t="shared" si="6"/>
        <v>0</v>
      </c>
      <c r="Q17" s="75"/>
    </row>
    <row r="18" spans="1:21" ht="37.9" customHeight="1" x14ac:dyDescent="0.3">
      <c r="A18" s="21" t="s">
        <v>72</v>
      </c>
      <c r="B18" s="70" t="s">
        <v>56</v>
      </c>
      <c r="C18" s="21" t="s">
        <v>36</v>
      </c>
      <c r="D18" s="74" t="s">
        <v>55</v>
      </c>
      <c r="E18" s="120">
        <f t="shared" si="2"/>
        <v>82199</v>
      </c>
      <c r="F18" s="120">
        <f>104599-15400-7000</f>
        <v>82199</v>
      </c>
      <c r="G18" s="120">
        <v>0</v>
      </c>
      <c r="H18" s="120">
        <v>0</v>
      </c>
      <c r="I18" s="120">
        <v>0</v>
      </c>
      <c r="J18" s="120">
        <f t="shared" si="4"/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f t="shared" si="6"/>
        <v>82199</v>
      </c>
      <c r="Q18" s="75">
        <v>90802</v>
      </c>
    </row>
    <row r="19" spans="1:21" ht="34.15" hidden="1" customHeight="1" x14ac:dyDescent="0.3">
      <c r="A19" s="21" t="s">
        <v>73</v>
      </c>
      <c r="B19" s="21" t="s">
        <v>74</v>
      </c>
      <c r="C19" s="21"/>
      <c r="D19" s="59" t="s">
        <v>57</v>
      </c>
      <c r="E19" s="120">
        <f t="shared" si="2"/>
        <v>0</v>
      </c>
      <c r="F19" s="120"/>
      <c r="G19" s="120"/>
      <c r="H19" s="120"/>
      <c r="I19" s="120"/>
      <c r="J19" s="120">
        <f t="shared" si="4"/>
        <v>0</v>
      </c>
      <c r="K19" s="120"/>
      <c r="L19" s="120"/>
      <c r="M19" s="120"/>
      <c r="N19" s="120"/>
      <c r="O19" s="120"/>
      <c r="P19" s="120">
        <f t="shared" si="6"/>
        <v>0</v>
      </c>
      <c r="Q19" s="75"/>
      <c r="U19" s="13" t="e">
        <f>P42-P16-P17-#REF!-#REF!-P29-P31</f>
        <v>#REF!</v>
      </c>
    </row>
    <row r="20" spans="1:21" ht="45" customHeight="1" x14ac:dyDescent="0.3">
      <c r="A20" s="21" t="s">
        <v>75</v>
      </c>
      <c r="B20" s="21" t="s">
        <v>77</v>
      </c>
      <c r="C20" s="21" t="s">
        <v>36</v>
      </c>
      <c r="D20" s="74" t="s">
        <v>58</v>
      </c>
      <c r="E20" s="120">
        <f t="shared" si="2"/>
        <v>3000</v>
      </c>
      <c r="F20" s="120">
        <f>12000-3000-6000</f>
        <v>3000</v>
      </c>
      <c r="G20" s="120">
        <v>0</v>
      </c>
      <c r="H20" s="120">
        <v>0</v>
      </c>
      <c r="I20" s="120">
        <v>0</v>
      </c>
      <c r="J20" s="120">
        <f t="shared" si="4"/>
        <v>0</v>
      </c>
      <c r="K20" s="120">
        <v>0</v>
      </c>
      <c r="L20" s="120">
        <v>0</v>
      </c>
      <c r="M20" s="120">
        <v>0</v>
      </c>
      <c r="N20" s="120">
        <v>0</v>
      </c>
      <c r="O20" s="120">
        <v>0</v>
      </c>
      <c r="P20" s="120">
        <f t="shared" si="6"/>
        <v>3000</v>
      </c>
      <c r="Q20" s="75">
        <v>91104</v>
      </c>
    </row>
    <row r="21" spans="1:21" ht="37.15" customHeight="1" x14ac:dyDescent="0.3">
      <c r="A21" s="21" t="s">
        <v>76</v>
      </c>
      <c r="B21" s="21" t="s">
        <v>78</v>
      </c>
      <c r="C21" s="21" t="s">
        <v>36</v>
      </c>
      <c r="D21" s="74" t="s">
        <v>59</v>
      </c>
      <c r="E21" s="120">
        <f t="shared" si="2"/>
        <v>33000</v>
      </c>
      <c r="F21" s="120">
        <v>33000</v>
      </c>
      <c r="G21" s="120">
        <v>0</v>
      </c>
      <c r="H21" s="120">
        <v>0</v>
      </c>
      <c r="I21" s="120">
        <v>0</v>
      </c>
      <c r="J21" s="120">
        <f t="shared" si="4"/>
        <v>0</v>
      </c>
      <c r="K21" s="120">
        <v>0</v>
      </c>
      <c r="L21" s="120">
        <v>0</v>
      </c>
      <c r="M21" s="120">
        <v>0</v>
      </c>
      <c r="N21" s="120">
        <v>0</v>
      </c>
      <c r="O21" s="120">
        <v>0</v>
      </c>
      <c r="P21" s="120">
        <f t="shared" si="6"/>
        <v>33000</v>
      </c>
      <c r="Q21" s="75">
        <v>91107</v>
      </c>
    </row>
    <row r="22" spans="1:21" ht="34.15" hidden="1" customHeight="1" x14ac:dyDescent="0.3">
      <c r="A22" s="21" t="s">
        <v>79</v>
      </c>
      <c r="B22" s="21" t="s">
        <v>66</v>
      </c>
      <c r="C22" s="21"/>
      <c r="D22" s="77" t="s">
        <v>65</v>
      </c>
      <c r="E22" s="120">
        <f t="shared" si="2"/>
        <v>0</v>
      </c>
      <c r="F22" s="120"/>
      <c r="G22" s="120"/>
      <c r="H22" s="120"/>
      <c r="I22" s="120"/>
      <c r="J22" s="120">
        <f t="shared" si="4"/>
        <v>0</v>
      </c>
      <c r="K22" s="120"/>
      <c r="L22" s="120"/>
      <c r="M22" s="120"/>
      <c r="N22" s="120"/>
      <c r="O22" s="120"/>
      <c r="P22" s="120">
        <f t="shared" si="6"/>
        <v>0</v>
      </c>
      <c r="Q22" s="75"/>
    </row>
    <row r="23" spans="1:21" ht="45" customHeight="1" x14ac:dyDescent="0.3">
      <c r="A23" s="21" t="s">
        <v>148</v>
      </c>
      <c r="B23" s="57">
        <v>3131</v>
      </c>
      <c r="C23" s="57">
        <v>1040</v>
      </c>
      <c r="D23" s="77" t="s">
        <v>149</v>
      </c>
      <c r="E23" s="120">
        <f t="shared" si="2"/>
        <v>19000</v>
      </c>
      <c r="F23" s="120">
        <f>29800-10800</f>
        <v>19000</v>
      </c>
      <c r="G23" s="120">
        <v>0</v>
      </c>
      <c r="H23" s="120">
        <v>0</v>
      </c>
      <c r="I23" s="120">
        <v>0</v>
      </c>
      <c r="J23" s="120">
        <f t="shared" si="4"/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f t="shared" si="6"/>
        <v>19000</v>
      </c>
      <c r="Q23" s="75">
        <v>91103</v>
      </c>
    </row>
    <row r="24" spans="1:21" ht="67.900000000000006" customHeight="1" x14ac:dyDescent="0.3">
      <c r="A24" s="21" t="s">
        <v>128</v>
      </c>
      <c r="B24" s="57">
        <v>3140</v>
      </c>
      <c r="C24" s="57">
        <v>1040</v>
      </c>
      <c r="D24" s="22" t="s">
        <v>129</v>
      </c>
      <c r="E24" s="120">
        <f t="shared" si="2"/>
        <v>36000</v>
      </c>
      <c r="F24" s="120">
        <v>36000</v>
      </c>
      <c r="G24" s="120">
        <v>0</v>
      </c>
      <c r="H24" s="120">
        <v>0</v>
      </c>
      <c r="I24" s="120">
        <v>0</v>
      </c>
      <c r="J24" s="120">
        <f t="shared" si="4"/>
        <v>0</v>
      </c>
      <c r="K24" s="120">
        <v>0</v>
      </c>
      <c r="L24" s="120">
        <v>0</v>
      </c>
      <c r="M24" s="120">
        <v>0</v>
      </c>
      <c r="N24" s="120">
        <v>0</v>
      </c>
      <c r="O24" s="120">
        <v>0</v>
      </c>
      <c r="P24" s="120">
        <f t="shared" si="6"/>
        <v>36000</v>
      </c>
      <c r="Q24" s="75"/>
    </row>
    <row r="25" spans="1:21" ht="37.15" customHeight="1" x14ac:dyDescent="0.3">
      <c r="A25" s="72" t="s">
        <v>104</v>
      </c>
      <c r="B25" s="72" t="s">
        <v>105</v>
      </c>
      <c r="C25" s="72" t="s">
        <v>49</v>
      </c>
      <c r="D25" s="22" t="s">
        <v>50</v>
      </c>
      <c r="E25" s="120">
        <f t="shared" si="2"/>
        <v>91248</v>
      </c>
      <c r="F25" s="120">
        <f>144055-52807</f>
        <v>91248</v>
      </c>
      <c r="G25" s="120">
        <f>118075-43283</f>
        <v>74792</v>
      </c>
      <c r="H25" s="120">
        <v>0</v>
      </c>
      <c r="I25" s="120">
        <v>0</v>
      </c>
      <c r="J25" s="120">
        <f t="shared" si="4"/>
        <v>0</v>
      </c>
      <c r="K25" s="120">
        <v>0</v>
      </c>
      <c r="L25" s="120">
        <v>0</v>
      </c>
      <c r="M25" s="120">
        <v>0</v>
      </c>
      <c r="N25" s="120">
        <v>0</v>
      </c>
      <c r="O25" s="120">
        <v>0</v>
      </c>
      <c r="P25" s="120">
        <f t="shared" si="6"/>
        <v>91248</v>
      </c>
      <c r="Q25" s="75">
        <v>90501</v>
      </c>
    </row>
    <row r="26" spans="1:21" ht="37.15" customHeight="1" x14ac:dyDescent="0.3">
      <c r="A26" s="72" t="s">
        <v>106</v>
      </c>
      <c r="B26" s="56">
        <v>3242</v>
      </c>
      <c r="C26" s="56">
        <v>1090</v>
      </c>
      <c r="D26" s="49" t="s">
        <v>107</v>
      </c>
      <c r="E26" s="120">
        <f t="shared" si="2"/>
        <v>285600</v>
      </c>
      <c r="F26" s="120">
        <v>285600</v>
      </c>
      <c r="G26" s="120">
        <v>0</v>
      </c>
      <c r="H26" s="120">
        <v>0</v>
      </c>
      <c r="I26" s="120">
        <v>0</v>
      </c>
      <c r="J26" s="120">
        <f t="shared" si="4"/>
        <v>0</v>
      </c>
      <c r="K26" s="120">
        <v>0</v>
      </c>
      <c r="L26" s="120">
        <v>0</v>
      </c>
      <c r="M26" s="120">
        <v>0</v>
      </c>
      <c r="N26" s="120">
        <v>0</v>
      </c>
      <c r="O26" s="120">
        <v>0</v>
      </c>
      <c r="P26" s="120">
        <f t="shared" si="6"/>
        <v>285600</v>
      </c>
      <c r="Q26" s="75"/>
    </row>
    <row r="27" spans="1:21" ht="37.15" customHeight="1" x14ac:dyDescent="0.3">
      <c r="A27" s="72" t="s">
        <v>108</v>
      </c>
      <c r="B27" s="56">
        <v>4082</v>
      </c>
      <c r="C27" s="72" t="s">
        <v>48</v>
      </c>
      <c r="D27" s="49" t="s">
        <v>109</v>
      </c>
      <c r="E27" s="120">
        <f t="shared" si="2"/>
        <v>311250</v>
      </c>
      <c r="F27" s="120">
        <f>168270+187880-44900</f>
        <v>311250</v>
      </c>
      <c r="G27" s="120">
        <v>0</v>
      </c>
      <c r="H27" s="120">
        <v>0</v>
      </c>
      <c r="I27" s="120">
        <v>0</v>
      </c>
      <c r="J27" s="120">
        <f t="shared" si="4"/>
        <v>0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f t="shared" si="6"/>
        <v>311250</v>
      </c>
      <c r="Q27" s="75"/>
    </row>
    <row r="28" spans="1:21" ht="64.900000000000006" customHeight="1" x14ac:dyDescent="0.3">
      <c r="A28" s="21" t="s">
        <v>80</v>
      </c>
      <c r="B28" s="69" t="s">
        <v>81</v>
      </c>
      <c r="C28" s="21" t="s">
        <v>37</v>
      </c>
      <c r="D28" s="20" t="s">
        <v>82</v>
      </c>
      <c r="E28" s="120">
        <f t="shared" si="2"/>
        <v>44500</v>
      </c>
      <c r="F28" s="120">
        <f>51700-7200</f>
        <v>44500</v>
      </c>
      <c r="G28" s="120">
        <v>0</v>
      </c>
      <c r="H28" s="120">
        <v>0</v>
      </c>
      <c r="I28" s="120">
        <v>0</v>
      </c>
      <c r="J28" s="120">
        <f t="shared" si="4"/>
        <v>0</v>
      </c>
      <c r="K28" s="120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f t="shared" si="6"/>
        <v>44500</v>
      </c>
      <c r="Q28" s="75">
        <v>130102</v>
      </c>
    </row>
    <row r="29" spans="1:21" ht="37.15" customHeight="1" x14ac:dyDescent="0.3">
      <c r="A29" s="21" t="s">
        <v>83</v>
      </c>
      <c r="B29" s="69" t="s">
        <v>84</v>
      </c>
      <c r="C29" s="21" t="s">
        <v>60</v>
      </c>
      <c r="D29" s="48" t="s">
        <v>85</v>
      </c>
      <c r="E29" s="120">
        <f t="shared" si="2"/>
        <v>7215194</v>
      </c>
      <c r="F29" s="120">
        <f>6400000+2225244-9000-380200+28000-1048850</f>
        <v>7215194</v>
      </c>
      <c r="G29" s="120">
        <v>0</v>
      </c>
      <c r="H29" s="120">
        <v>2670</v>
      </c>
      <c r="I29" s="120">
        <v>0</v>
      </c>
      <c r="J29" s="120">
        <f t="shared" si="4"/>
        <v>1330550</v>
      </c>
      <c r="K29" s="120">
        <f>838700+198000+381000+9000+198000-28000-1318000+1048850</f>
        <v>1327550</v>
      </c>
      <c r="L29" s="120">
        <v>3000</v>
      </c>
      <c r="M29" s="120">
        <v>0</v>
      </c>
      <c r="N29" s="120">
        <v>0</v>
      </c>
      <c r="O29" s="120">
        <f>838700+198000+381000+9000+198000-28000-1318000+1048850</f>
        <v>1327550</v>
      </c>
      <c r="P29" s="120">
        <f t="shared" si="6"/>
        <v>8545744</v>
      </c>
      <c r="Q29" s="75">
        <v>100203</v>
      </c>
    </row>
    <row r="30" spans="1:21" ht="37.15" customHeight="1" x14ac:dyDescent="0.3">
      <c r="A30" s="21" t="s">
        <v>132</v>
      </c>
      <c r="B30" s="69" t="s">
        <v>133</v>
      </c>
      <c r="C30" s="21" t="s">
        <v>135</v>
      </c>
      <c r="D30" s="48" t="s">
        <v>134</v>
      </c>
      <c r="E30" s="120">
        <f t="shared" si="2"/>
        <v>0</v>
      </c>
      <c r="F30" s="120">
        <v>0</v>
      </c>
      <c r="G30" s="120">
        <v>0</v>
      </c>
      <c r="H30" s="120">
        <v>0</v>
      </c>
      <c r="I30" s="120">
        <v>0</v>
      </c>
      <c r="J30" s="120">
        <f t="shared" si="4"/>
        <v>2930</v>
      </c>
      <c r="K30" s="120">
        <v>0</v>
      </c>
      <c r="L30" s="120">
        <v>2930</v>
      </c>
      <c r="M30" s="120">
        <v>0</v>
      </c>
      <c r="N30" s="120">
        <v>0</v>
      </c>
      <c r="O30" s="120">
        <v>0</v>
      </c>
      <c r="P30" s="120">
        <f t="shared" si="6"/>
        <v>2930</v>
      </c>
      <c r="Q30" s="75"/>
    </row>
    <row r="31" spans="1:21" ht="37.15" customHeight="1" x14ac:dyDescent="0.3">
      <c r="A31" s="21" t="s">
        <v>86</v>
      </c>
      <c r="B31" s="71" t="s">
        <v>87</v>
      </c>
      <c r="C31" s="21" t="s">
        <v>88</v>
      </c>
      <c r="D31" s="59" t="s">
        <v>89</v>
      </c>
      <c r="E31" s="120">
        <f t="shared" si="2"/>
        <v>5400</v>
      </c>
      <c r="F31" s="120">
        <v>5400</v>
      </c>
      <c r="G31" s="120">
        <v>0</v>
      </c>
      <c r="H31" s="120">
        <v>0</v>
      </c>
      <c r="I31" s="120">
        <v>0</v>
      </c>
      <c r="J31" s="120">
        <f t="shared" si="4"/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f t="shared" si="6"/>
        <v>5400</v>
      </c>
      <c r="Q31" s="75">
        <v>250404</v>
      </c>
    </row>
    <row r="32" spans="1:21" ht="37.15" customHeight="1" x14ac:dyDescent="0.3">
      <c r="A32" s="21" t="s">
        <v>180</v>
      </c>
      <c r="B32" s="71" t="s">
        <v>181</v>
      </c>
      <c r="C32" s="21" t="s">
        <v>182</v>
      </c>
      <c r="D32" s="122" t="s">
        <v>183</v>
      </c>
      <c r="E32" s="120">
        <f t="shared" si="2"/>
        <v>0</v>
      </c>
      <c r="F32" s="120">
        <v>0</v>
      </c>
      <c r="G32" s="120">
        <v>0</v>
      </c>
      <c r="H32" s="120">
        <v>0</v>
      </c>
      <c r="I32" s="120">
        <v>0</v>
      </c>
      <c r="J32" s="120">
        <f t="shared" si="4"/>
        <v>1318000</v>
      </c>
      <c r="K32" s="120">
        <v>1318000</v>
      </c>
      <c r="L32" s="120">
        <v>0</v>
      </c>
      <c r="M32" s="120">
        <v>0</v>
      </c>
      <c r="N32" s="120">
        <v>0</v>
      </c>
      <c r="O32" s="120">
        <v>1318000</v>
      </c>
      <c r="P32" s="120">
        <f t="shared" si="6"/>
        <v>1318000</v>
      </c>
      <c r="Q32" s="75"/>
    </row>
    <row r="33" spans="1:17" s="76" customFormat="1" ht="45" customHeight="1" x14ac:dyDescent="0.2">
      <c r="A33" s="21" t="s">
        <v>90</v>
      </c>
      <c r="B33" s="21"/>
      <c r="C33" s="21"/>
      <c r="D33" s="82" t="s">
        <v>32</v>
      </c>
      <c r="E33" s="120">
        <f t="shared" si="2"/>
        <v>11688985</v>
      </c>
      <c r="F33" s="120">
        <f>F34</f>
        <v>11688985</v>
      </c>
      <c r="G33" s="120">
        <f t="shared" ref="G33:I33" si="7">G34</f>
        <v>7929545</v>
      </c>
      <c r="H33" s="120">
        <f t="shared" si="7"/>
        <v>324510</v>
      </c>
      <c r="I33" s="120">
        <f t="shared" si="7"/>
        <v>0</v>
      </c>
      <c r="J33" s="120">
        <f t="shared" si="4"/>
        <v>1650011.72</v>
      </c>
      <c r="K33" s="120">
        <f>K34</f>
        <v>1401211.72</v>
      </c>
      <c r="L33" s="120">
        <f t="shared" ref="L33:O33" si="8">L34</f>
        <v>248800</v>
      </c>
      <c r="M33" s="120">
        <f t="shared" si="8"/>
        <v>193870</v>
      </c>
      <c r="N33" s="120">
        <f t="shared" si="8"/>
        <v>7920</v>
      </c>
      <c r="O33" s="120">
        <f t="shared" si="8"/>
        <v>1401211.72</v>
      </c>
      <c r="P33" s="120">
        <f t="shared" si="6"/>
        <v>13338996.720000001</v>
      </c>
      <c r="Q33" s="75"/>
    </row>
    <row r="34" spans="1:17" s="76" customFormat="1" ht="45" customHeight="1" x14ac:dyDescent="0.2">
      <c r="A34" s="21" t="s">
        <v>91</v>
      </c>
      <c r="B34" s="21"/>
      <c r="C34" s="21"/>
      <c r="D34" s="82" t="s">
        <v>32</v>
      </c>
      <c r="E34" s="120">
        <f t="shared" si="2"/>
        <v>11688985</v>
      </c>
      <c r="F34" s="120">
        <f>SUM(F35:F38)</f>
        <v>11688985</v>
      </c>
      <c r="G34" s="120">
        <f>SUM(G35:G38)</f>
        <v>7929545</v>
      </c>
      <c r="H34" s="120">
        <f>SUM(H35:H38)</f>
        <v>324510</v>
      </c>
      <c r="I34" s="120">
        <f>SUM(I35:I38)</f>
        <v>0</v>
      </c>
      <c r="J34" s="120">
        <f t="shared" si="4"/>
        <v>1650011.72</v>
      </c>
      <c r="K34" s="120">
        <f>SUM(K35:K38)</f>
        <v>1401211.72</v>
      </c>
      <c r="L34" s="120">
        <f>SUM(L35:L38)</f>
        <v>248800</v>
      </c>
      <c r="M34" s="120">
        <f>SUM(M35:M38)</f>
        <v>193870</v>
      </c>
      <c r="N34" s="120">
        <f>SUM(N35:N38)</f>
        <v>7920</v>
      </c>
      <c r="O34" s="120">
        <f>SUM(O35:O38)</f>
        <v>1401211.72</v>
      </c>
      <c r="P34" s="120">
        <f t="shared" si="6"/>
        <v>13338996.720000001</v>
      </c>
      <c r="Q34" s="47" t="e">
        <f>#REF!+#REF!+#REF!+#REF!+#REF!+Q36+#REF!+#REF!+#REF!+#REF!</f>
        <v>#REF!</v>
      </c>
    </row>
    <row r="35" spans="1:17" ht="64.900000000000006" customHeight="1" x14ac:dyDescent="0.3">
      <c r="A35" s="21" t="s">
        <v>92</v>
      </c>
      <c r="B35" s="21" t="s">
        <v>61</v>
      </c>
      <c r="C35" s="21" t="s">
        <v>39</v>
      </c>
      <c r="D35" s="22" t="s">
        <v>62</v>
      </c>
      <c r="E35" s="120">
        <f t="shared" si="2"/>
        <v>10501000</v>
      </c>
      <c r="F35" s="120">
        <v>10501000</v>
      </c>
      <c r="G35" s="120">
        <v>7929545</v>
      </c>
      <c r="H35" s="120">
        <v>324510</v>
      </c>
      <c r="I35" s="120">
        <v>0</v>
      </c>
      <c r="J35" s="120">
        <f t="shared" si="4"/>
        <v>248800</v>
      </c>
      <c r="K35" s="120">
        <v>0</v>
      </c>
      <c r="L35" s="120">
        <v>248800</v>
      </c>
      <c r="M35" s="120">
        <v>193870</v>
      </c>
      <c r="N35" s="120">
        <v>7920</v>
      </c>
      <c r="O35" s="120">
        <v>0</v>
      </c>
      <c r="P35" s="120">
        <f t="shared" si="6"/>
        <v>10749800</v>
      </c>
      <c r="Q35" s="75">
        <v>91204</v>
      </c>
    </row>
    <row r="36" spans="1:17" ht="79.150000000000006" customHeight="1" x14ac:dyDescent="0.3">
      <c r="A36" s="21" t="s">
        <v>93</v>
      </c>
      <c r="B36" s="21" t="s">
        <v>94</v>
      </c>
      <c r="C36" s="21" t="s">
        <v>38</v>
      </c>
      <c r="D36" s="22" t="s">
        <v>110</v>
      </c>
      <c r="E36" s="120">
        <f t="shared" si="2"/>
        <v>443140</v>
      </c>
      <c r="F36" s="120">
        <v>443140</v>
      </c>
      <c r="G36" s="120">
        <v>0</v>
      </c>
      <c r="H36" s="120">
        <v>0</v>
      </c>
      <c r="I36" s="120">
        <v>0</v>
      </c>
      <c r="J36" s="120">
        <f t="shared" si="4"/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0</v>
      </c>
      <c r="P36" s="120">
        <f t="shared" si="6"/>
        <v>443140</v>
      </c>
      <c r="Q36" s="47"/>
    </row>
    <row r="37" spans="1:17" ht="231.6" customHeight="1" x14ac:dyDescent="0.3">
      <c r="A37" s="21" t="s">
        <v>185</v>
      </c>
      <c r="B37" s="21" t="s">
        <v>187</v>
      </c>
      <c r="C37" s="21" t="s">
        <v>186</v>
      </c>
      <c r="D37" s="22" t="s">
        <v>188</v>
      </c>
      <c r="E37" s="120">
        <f t="shared" si="2"/>
        <v>0</v>
      </c>
      <c r="F37" s="120">
        <v>0</v>
      </c>
      <c r="G37" s="120">
        <v>0</v>
      </c>
      <c r="H37" s="120">
        <v>0</v>
      </c>
      <c r="I37" s="120">
        <v>0</v>
      </c>
      <c r="J37" s="120">
        <f t="shared" si="4"/>
        <v>1401211.72</v>
      </c>
      <c r="K37" s="120">
        <f>O37</f>
        <v>1401211.72</v>
      </c>
      <c r="L37" s="120">
        <v>0</v>
      </c>
      <c r="M37" s="120">
        <v>0</v>
      </c>
      <c r="N37" s="120">
        <v>0</v>
      </c>
      <c r="O37" s="120">
        <v>1401211.72</v>
      </c>
      <c r="P37" s="120">
        <f t="shared" si="6"/>
        <v>1401211.72</v>
      </c>
      <c r="Q37" s="47"/>
    </row>
    <row r="38" spans="1:17" ht="36.6" customHeight="1" x14ac:dyDescent="0.3">
      <c r="A38" s="21" t="s">
        <v>111</v>
      </c>
      <c r="B38" s="57">
        <v>3242</v>
      </c>
      <c r="C38" s="57">
        <v>1090</v>
      </c>
      <c r="D38" s="22" t="s">
        <v>107</v>
      </c>
      <c r="E38" s="120">
        <f t="shared" si="2"/>
        <v>744845</v>
      </c>
      <c r="F38" s="120">
        <v>744845</v>
      </c>
      <c r="G38" s="120">
        <v>0</v>
      </c>
      <c r="H38" s="120">
        <v>0</v>
      </c>
      <c r="I38" s="120">
        <v>0</v>
      </c>
      <c r="J38" s="120">
        <f t="shared" si="4"/>
        <v>0</v>
      </c>
      <c r="K38" s="120">
        <v>0</v>
      </c>
      <c r="L38" s="120">
        <v>0</v>
      </c>
      <c r="M38" s="120">
        <v>0</v>
      </c>
      <c r="N38" s="120">
        <v>0</v>
      </c>
      <c r="O38" s="120">
        <v>0</v>
      </c>
      <c r="P38" s="120">
        <f t="shared" si="6"/>
        <v>744845</v>
      </c>
      <c r="Q38" s="75"/>
    </row>
    <row r="39" spans="1:17" ht="37.15" customHeight="1" x14ac:dyDescent="0.3">
      <c r="A39" s="21" t="s">
        <v>171</v>
      </c>
      <c r="B39" s="57"/>
      <c r="C39" s="57"/>
      <c r="D39" s="22" t="s">
        <v>172</v>
      </c>
      <c r="E39" s="120">
        <f>E40</f>
        <v>5750</v>
      </c>
      <c r="F39" s="120">
        <f t="shared" ref="F39:O39" si="9">F40</f>
        <v>0</v>
      </c>
      <c r="G39" s="120">
        <f t="shared" si="9"/>
        <v>0</v>
      </c>
      <c r="H39" s="120">
        <f t="shared" si="9"/>
        <v>0</v>
      </c>
      <c r="I39" s="120">
        <f t="shared" si="9"/>
        <v>0</v>
      </c>
      <c r="J39" s="120">
        <f t="shared" si="9"/>
        <v>0</v>
      </c>
      <c r="K39" s="120">
        <f t="shared" si="9"/>
        <v>0</v>
      </c>
      <c r="L39" s="120">
        <f t="shared" si="9"/>
        <v>0</v>
      </c>
      <c r="M39" s="120">
        <f t="shared" si="9"/>
        <v>0</v>
      </c>
      <c r="N39" s="120">
        <f t="shared" si="9"/>
        <v>0</v>
      </c>
      <c r="O39" s="120">
        <f t="shared" si="9"/>
        <v>0</v>
      </c>
      <c r="P39" s="120">
        <f t="shared" si="6"/>
        <v>5750</v>
      </c>
      <c r="Q39" s="75"/>
    </row>
    <row r="40" spans="1:17" ht="37.15" customHeight="1" x14ac:dyDescent="0.3">
      <c r="A40" s="21" t="s">
        <v>173</v>
      </c>
      <c r="B40" s="57"/>
      <c r="C40" s="57"/>
      <c r="D40" s="22" t="s">
        <v>172</v>
      </c>
      <c r="E40" s="120">
        <f>E41</f>
        <v>5750</v>
      </c>
      <c r="F40" s="120">
        <f t="shared" ref="F40:O40" si="10">F41</f>
        <v>0</v>
      </c>
      <c r="G40" s="120">
        <f t="shared" si="10"/>
        <v>0</v>
      </c>
      <c r="H40" s="120">
        <f t="shared" si="10"/>
        <v>0</v>
      </c>
      <c r="I40" s="120">
        <f t="shared" si="10"/>
        <v>0</v>
      </c>
      <c r="J40" s="120">
        <f t="shared" si="10"/>
        <v>0</v>
      </c>
      <c r="K40" s="120">
        <f t="shared" si="10"/>
        <v>0</v>
      </c>
      <c r="L40" s="120">
        <f t="shared" si="10"/>
        <v>0</v>
      </c>
      <c r="M40" s="120">
        <f t="shared" si="10"/>
        <v>0</v>
      </c>
      <c r="N40" s="120">
        <f t="shared" si="10"/>
        <v>0</v>
      </c>
      <c r="O40" s="120">
        <f t="shared" si="10"/>
        <v>0</v>
      </c>
      <c r="P40" s="120">
        <f t="shared" si="6"/>
        <v>5750</v>
      </c>
      <c r="Q40" s="75"/>
    </row>
    <row r="41" spans="1:17" ht="37.15" customHeight="1" x14ac:dyDescent="0.3">
      <c r="A41" s="21" t="s">
        <v>174</v>
      </c>
      <c r="B41" s="57">
        <v>8700</v>
      </c>
      <c r="C41" s="21" t="s">
        <v>175</v>
      </c>
      <c r="D41" s="22" t="s">
        <v>176</v>
      </c>
      <c r="E41" s="120">
        <v>5750</v>
      </c>
      <c r="F41" s="120">
        <v>0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  <c r="L41" s="120">
        <v>0</v>
      </c>
      <c r="M41" s="120">
        <v>0</v>
      </c>
      <c r="N41" s="120">
        <v>0</v>
      </c>
      <c r="O41" s="120">
        <v>0</v>
      </c>
      <c r="P41" s="120">
        <f t="shared" si="6"/>
        <v>5750</v>
      </c>
      <c r="Q41" s="75"/>
    </row>
    <row r="42" spans="1:17" ht="37.15" customHeight="1" x14ac:dyDescent="0.3">
      <c r="A42" s="21"/>
      <c r="B42" s="73"/>
      <c r="C42" s="21"/>
      <c r="D42" s="50" t="s">
        <v>130</v>
      </c>
      <c r="E42" s="120">
        <f>E14+E33+E39</f>
        <v>55353888</v>
      </c>
      <c r="F42" s="120">
        <f>F14+F33</f>
        <v>55348138</v>
      </c>
      <c r="G42" s="120">
        <f>G14+G33</f>
        <v>33839107</v>
      </c>
      <c r="H42" s="120">
        <f>H14+H33</f>
        <v>1020910</v>
      </c>
      <c r="I42" s="120">
        <f>I14+I33</f>
        <v>0</v>
      </c>
      <c r="J42" s="120">
        <f t="shared" si="4"/>
        <v>4315496.72</v>
      </c>
      <c r="K42" s="120">
        <f>K14+K33</f>
        <v>4060761.7199999997</v>
      </c>
      <c r="L42" s="120">
        <f>L14+L33</f>
        <v>254735</v>
      </c>
      <c r="M42" s="120">
        <f>M14+M33</f>
        <v>193870</v>
      </c>
      <c r="N42" s="120">
        <f>N14+N33</f>
        <v>7920</v>
      </c>
      <c r="O42" s="120">
        <f>O14+O33</f>
        <v>4060761.7199999997</v>
      </c>
      <c r="P42" s="120">
        <f t="shared" si="6"/>
        <v>59669384.719999999</v>
      </c>
      <c r="Q42" s="47"/>
    </row>
    <row r="43" spans="1:17" x14ac:dyDescent="0.3">
      <c r="A43" s="68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</row>
    <row r="45" spans="1:17" ht="19.149999999999999" customHeight="1" x14ac:dyDescent="0.3"/>
    <row r="46" spans="1:17" s="80" customFormat="1" ht="26.25" x14ac:dyDescent="0.4">
      <c r="A46" s="78"/>
      <c r="B46" s="78"/>
      <c r="C46" s="79"/>
    </row>
    <row r="47" spans="1:17" x14ac:dyDescent="0.3">
      <c r="A47" s="68"/>
    </row>
    <row r="48" spans="1:17" x14ac:dyDescent="0.3">
      <c r="A48" s="68"/>
    </row>
    <row r="49" spans="1:1" x14ac:dyDescent="0.3">
      <c r="A49" s="68"/>
    </row>
    <row r="50" spans="1:1" x14ac:dyDescent="0.3">
      <c r="A50" s="68"/>
    </row>
    <row r="51" spans="1:1" x14ac:dyDescent="0.3">
      <c r="A51" s="68"/>
    </row>
    <row r="52" spans="1:1" x14ac:dyDescent="0.3">
      <c r="A52" s="68"/>
    </row>
    <row r="53" spans="1:1" x14ac:dyDescent="0.3">
      <c r="A53" s="68"/>
    </row>
    <row r="54" spans="1:1" x14ac:dyDescent="0.3">
      <c r="A54" s="68"/>
    </row>
    <row r="55" spans="1:1" x14ac:dyDescent="0.3">
      <c r="A55" s="68"/>
    </row>
    <row r="56" spans="1:1" x14ac:dyDescent="0.3">
      <c r="A56" s="68"/>
    </row>
    <row r="57" spans="1:1" x14ac:dyDescent="0.3">
      <c r="A57" s="68"/>
    </row>
    <row r="58" spans="1:1" x14ac:dyDescent="0.3">
      <c r="A58" s="68"/>
    </row>
    <row r="59" spans="1:1" x14ac:dyDescent="0.3">
      <c r="A59" s="68"/>
    </row>
    <row r="60" spans="1:1" x14ac:dyDescent="0.3">
      <c r="A60" s="68"/>
    </row>
    <row r="61" spans="1:1" x14ac:dyDescent="0.3">
      <c r="A61" s="68"/>
    </row>
    <row r="62" spans="1:1" x14ac:dyDescent="0.3">
      <c r="A62" s="68"/>
    </row>
    <row r="63" spans="1:1" x14ac:dyDescent="0.3">
      <c r="A63" s="68"/>
    </row>
    <row r="64" spans="1:1" x14ac:dyDescent="0.3">
      <c r="A64" s="68"/>
    </row>
    <row r="65" spans="1:1" x14ac:dyDescent="0.3">
      <c r="A65" s="68"/>
    </row>
    <row r="66" spans="1:1" x14ac:dyDescent="0.3">
      <c r="A66" s="68"/>
    </row>
    <row r="67" spans="1:1" x14ac:dyDescent="0.3">
      <c r="A67" s="68"/>
    </row>
    <row r="68" spans="1:1" x14ac:dyDescent="0.3">
      <c r="A68" s="68"/>
    </row>
    <row r="69" spans="1:1" x14ac:dyDescent="0.3">
      <c r="A69" s="68"/>
    </row>
    <row r="70" spans="1:1" x14ac:dyDescent="0.3">
      <c r="A70" s="68"/>
    </row>
    <row r="71" spans="1:1" x14ac:dyDescent="0.3">
      <c r="A71" s="68"/>
    </row>
    <row r="72" spans="1:1" x14ac:dyDescent="0.3">
      <c r="A72" s="68"/>
    </row>
    <row r="73" spans="1:1" x14ac:dyDescent="0.3">
      <c r="A73" s="68"/>
    </row>
    <row r="74" spans="1:1" x14ac:dyDescent="0.3">
      <c r="A74" s="68"/>
    </row>
    <row r="75" spans="1:1" x14ac:dyDescent="0.3">
      <c r="A75" s="68"/>
    </row>
    <row r="76" spans="1:1" x14ac:dyDescent="0.3">
      <c r="A76" s="68"/>
    </row>
    <row r="77" spans="1:1" x14ac:dyDescent="0.3">
      <c r="A77" s="68"/>
    </row>
    <row r="78" spans="1:1" x14ac:dyDescent="0.3">
      <c r="A78" s="68"/>
    </row>
    <row r="79" spans="1:1" x14ac:dyDescent="0.3">
      <c r="A79" s="68"/>
    </row>
    <row r="80" spans="1:1" x14ac:dyDescent="0.3">
      <c r="A80" s="68"/>
    </row>
    <row r="81" spans="1:1" x14ac:dyDescent="0.3">
      <c r="A81" s="68"/>
    </row>
    <row r="82" spans="1:1" x14ac:dyDescent="0.3">
      <c r="A82" s="68"/>
    </row>
    <row r="83" spans="1:1" x14ac:dyDescent="0.3">
      <c r="A83" s="68"/>
    </row>
    <row r="84" spans="1:1" x14ac:dyDescent="0.3">
      <c r="A84" s="68"/>
    </row>
    <row r="85" spans="1:1" x14ac:dyDescent="0.3">
      <c r="A85" s="68"/>
    </row>
    <row r="86" spans="1:1" x14ac:dyDescent="0.3">
      <c r="A86" s="68"/>
    </row>
    <row r="87" spans="1:1" x14ac:dyDescent="0.3">
      <c r="A87" s="68"/>
    </row>
    <row r="88" spans="1:1" x14ac:dyDescent="0.3">
      <c r="A88" s="68"/>
    </row>
    <row r="89" spans="1:1" x14ac:dyDescent="0.3">
      <c r="A89" s="68"/>
    </row>
    <row r="90" spans="1:1" x14ac:dyDescent="0.3">
      <c r="A90" s="68"/>
    </row>
    <row r="91" spans="1:1" x14ac:dyDescent="0.3">
      <c r="A91" s="68"/>
    </row>
    <row r="92" spans="1:1" x14ac:dyDescent="0.3">
      <c r="A92" s="68"/>
    </row>
    <row r="93" spans="1:1" x14ac:dyDescent="0.3">
      <c r="A93" s="68"/>
    </row>
    <row r="94" spans="1:1" x14ac:dyDescent="0.3">
      <c r="A94" s="68"/>
    </row>
    <row r="95" spans="1:1" x14ac:dyDescent="0.3">
      <c r="A95" s="68"/>
    </row>
    <row r="96" spans="1:1" x14ac:dyDescent="0.3">
      <c r="A96" s="68"/>
    </row>
    <row r="97" spans="1:1" x14ac:dyDescent="0.3">
      <c r="A97" s="68"/>
    </row>
    <row r="98" spans="1:1" x14ac:dyDescent="0.3">
      <c r="A98" s="68"/>
    </row>
    <row r="99" spans="1:1" x14ac:dyDescent="0.3">
      <c r="A99" s="68"/>
    </row>
    <row r="100" spans="1:1" x14ac:dyDescent="0.3">
      <c r="A100" s="68"/>
    </row>
    <row r="101" spans="1:1" x14ac:dyDescent="0.3">
      <c r="A101" s="68"/>
    </row>
    <row r="102" spans="1:1" x14ac:dyDescent="0.3">
      <c r="A102" s="68"/>
    </row>
    <row r="103" spans="1:1" x14ac:dyDescent="0.3">
      <c r="A103" s="68"/>
    </row>
    <row r="104" spans="1:1" x14ac:dyDescent="0.3">
      <c r="A104" s="68"/>
    </row>
    <row r="105" spans="1:1" x14ac:dyDescent="0.3">
      <c r="A105" s="68"/>
    </row>
    <row r="106" spans="1:1" x14ac:dyDescent="0.3">
      <c r="A106" s="68"/>
    </row>
    <row r="107" spans="1:1" x14ac:dyDescent="0.3">
      <c r="A107" s="68"/>
    </row>
    <row r="108" spans="1:1" x14ac:dyDescent="0.3">
      <c r="A108" s="68"/>
    </row>
    <row r="109" spans="1:1" x14ac:dyDescent="0.3">
      <c r="A109" s="68"/>
    </row>
    <row r="110" spans="1:1" x14ac:dyDescent="0.3">
      <c r="A110" s="68"/>
    </row>
    <row r="111" spans="1:1" x14ac:dyDescent="0.3">
      <c r="A111" s="68"/>
    </row>
    <row r="112" spans="1:1" x14ac:dyDescent="0.3">
      <c r="A112" s="68"/>
    </row>
    <row r="113" spans="1:1" x14ac:dyDescent="0.3">
      <c r="A113" s="68"/>
    </row>
    <row r="114" spans="1:1" x14ac:dyDescent="0.3">
      <c r="A114" s="68"/>
    </row>
    <row r="115" spans="1:1" x14ac:dyDescent="0.3">
      <c r="A115" s="68"/>
    </row>
    <row r="116" spans="1:1" x14ac:dyDescent="0.3">
      <c r="A116" s="68"/>
    </row>
    <row r="117" spans="1:1" x14ac:dyDescent="0.3">
      <c r="A117" s="68"/>
    </row>
    <row r="118" spans="1:1" x14ac:dyDescent="0.3">
      <c r="A118" s="68"/>
    </row>
    <row r="119" spans="1:1" x14ac:dyDescent="0.3">
      <c r="A119" s="68"/>
    </row>
    <row r="120" spans="1:1" x14ac:dyDescent="0.3">
      <c r="A120" s="68"/>
    </row>
    <row r="121" spans="1:1" x14ac:dyDescent="0.3">
      <c r="A121" s="68"/>
    </row>
    <row r="122" spans="1:1" x14ac:dyDescent="0.3">
      <c r="A122" s="68"/>
    </row>
    <row r="123" spans="1:1" x14ac:dyDescent="0.3">
      <c r="A123" s="68"/>
    </row>
    <row r="124" spans="1:1" x14ac:dyDescent="0.3">
      <c r="A124" s="68"/>
    </row>
    <row r="125" spans="1:1" x14ac:dyDescent="0.3">
      <c r="A125" s="68"/>
    </row>
    <row r="126" spans="1:1" x14ac:dyDescent="0.3">
      <c r="A126" s="68"/>
    </row>
    <row r="127" spans="1:1" x14ac:dyDescent="0.3">
      <c r="A127" s="68"/>
    </row>
    <row r="128" spans="1:1" x14ac:dyDescent="0.3">
      <c r="A128" s="68"/>
    </row>
    <row r="129" spans="1:1" x14ac:dyDescent="0.3">
      <c r="A129" s="68"/>
    </row>
    <row r="130" spans="1:1" x14ac:dyDescent="0.3">
      <c r="A130" s="68"/>
    </row>
    <row r="131" spans="1:1" x14ac:dyDescent="0.3">
      <c r="A131" s="68"/>
    </row>
    <row r="132" spans="1:1" x14ac:dyDescent="0.3">
      <c r="A132" s="68"/>
    </row>
    <row r="133" spans="1:1" x14ac:dyDescent="0.3">
      <c r="A133" s="68"/>
    </row>
    <row r="134" spans="1:1" x14ac:dyDescent="0.3">
      <c r="A134" s="68"/>
    </row>
    <row r="135" spans="1:1" x14ac:dyDescent="0.3">
      <c r="A135" s="68"/>
    </row>
    <row r="136" spans="1:1" x14ac:dyDescent="0.3">
      <c r="A136" s="68"/>
    </row>
    <row r="137" spans="1:1" x14ac:dyDescent="0.3">
      <c r="A137" s="68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r:id="rId1"/>
  <headerFooter differentFirst="1" alignWithMargins="0">
    <oddHeader xml:space="preserve">&amp;C&amp;"Times New Roman,обычный"&amp;18 2
</oddHeader>
  </headerFooter>
  <rowBreaks count="1" manualBreakCount="1">
    <brk id="36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"/>
  <sheetViews>
    <sheetView tabSelected="1" view="pageBreakPreview" zoomScale="80" zoomScaleNormal="80" zoomScaleSheetLayoutView="80" workbookViewId="0">
      <selection activeCell="A6" sqref="A6:L6"/>
    </sheetView>
  </sheetViews>
  <sheetFormatPr defaultColWidth="8.85546875" defaultRowHeight="18.75" x14ac:dyDescent="0.3"/>
  <cols>
    <col min="1" max="1" width="19.5703125" style="3" customWidth="1"/>
    <col min="2" max="2" width="35.85546875" style="3" customWidth="1"/>
    <col min="3" max="3" width="24.28515625" style="3" customWidth="1"/>
    <col min="4" max="4" width="57.28515625" style="3" customWidth="1"/>
    <col min="5" max="5" width="32.85546875" style="3" customWidth="1"/>
    <col min="6" max="6" width="33.28515625" style="3" customWidth="1"/>
    <col min="7" max="7" width="27.7109375" style="3" customWidth="1"/>
    <col min="8" max="8" width="18.42578125" style="3" customWidth="1"/>
    <col min="9" max="9" width="15.7109375" style="3" customWidth="1"/>
    <col min="10" max="10" width="15.28515625" style="3" customWidth="1"/>
    <col min="11" max="11" width="17" style="3" customWidth="1"/>
    <col min="12" max="12" width="15.85546875" style="3" customWidth="1"/>
    <col min="13" max="16384" width="8.85546875" style="3"/>
  </cols>
  <sheetData>
    <row r="1" spans="1:13" x14ac:dyDescent="0.3">
      <c r="K1" s="156" t="s">
        <v>158</v>
      </c>
      <c r="L1" s="156"/>
      <c r="M1" s="106"/>
    </row>
    <row r="2" spans="1:13" ht="18" customHeight="1" x14ac:dyDescent="0.3">
      <c r="K2" s="168" t="s">
        <v>190</v>
      </c>
      <c r="L2" s="168"/>
      <c r="M2" s="108"/>
    </row>
    <row r="3" spans="1:13" ht="18" customHeight="1" x14ac:dyDescent="0.3">
      <c r="K3" s="156" t="s">
        <v>51</v>
      </c>
      <c r="L3" s="156"/>
      <c r="M3" s="106"/>
    </row>
    <row r="4" spans="1:13" ht="18" customHeight="1" x14ac:dyDescent="0.3">
      <c r="K4" s="156"/>
      <c r="L4" s="156"/>
      <c r="M4" s="106"/>
    </row>
    <row r="6" spans="1:13" s="107" customFormat="1" ht="29.45" customHeight="1" x14ac:dyDescent="0.35">
      <c r="A6" s="159" t="s">
        <v>150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</row>
    <row r="7" spans="1:13" s="107" customFormat="1" ht="45" customHeight="1" x14ac:dyDescent="0.35">
      <c r="A7" s="158" t="s">
        <v>164</v>
      </c>
      <c r="B7" s="158"/>
      <c r="C7" s="112"/>
      <c r="D7" s="123"/>
      <c r="E7" s="112"/>
      <c r="F7" s="112"/>
      <c r="G7" s="112"/>
      <c r="H7" s="112"/>
      <c r="I7" s="112"/>
      <c r="J7" s="112"/>
      <c r="K7" s="112"/>
      <c r="L7" s="112"/>
    </row>
    <row r="8" spans="1:13" x14ac:dyDescent="0.3">
      <c r="A8" s="118" t="s">
        <v>163</v>
      </c>
      <c r="B8" s="118"/>
      <c r="L8" s="109" t="s">
        <v>17</v>
      </c>
    </row>
    <row r="9" spans="1:13" ht="43.9" customHeight="1" x14ac:dyDescent="0.3">
      <c r="A9" s="160" t="s">
        <v>168</v>
      </c>
      <c r="B9" s="160" t="s">
        <v>151</v>
      </c>
      <c r="C9" s="157" t="s">
        <v>152</v>
      </c>
      <c r="D9" s="157"/>
      <c r="E9" s="157"/>
      <c r="F9" s="157"/>
      <c r="G9" s="157"/>
      <c r="H9" s="157"/>
      <c r="I9" s="165" t="s">
        <v>157</v>
      </c>
      <c r="J9" s="166"/>
      <c r="K9" s="166"/>
      <c r="L9" s="167"/>
    </row>
    <row r="10" spans="1:13" ht="26.45" customHeight="1" x14ac:dyDescent="0.3">
      <c r="A10" s="161"/>
      <c r="B10" s="161"/>
      <c r="C10" s="163" t="s">
        <v>153</v>
      </c>
      <c r="D10" s="157" t="s">
        <v>154</v>
      </c>
      <c r="E10" s="157"/>
      <c r="F10" s="157"/>
      <c r="G10" s="157"/>
      <c r="H10" s="161" t="s">
        <v>120</v>
      </c>
      <c r="I10" s="160" t="s">
        <v>153</v>
      </c>
      <c r="J10" s="165" t="s">
        <v>154</v>
      </c>
      <c r="K10" s="167"/>
      <c r="L10" s="160" t="s">
        <v>120</v>
      </c>
    </row>
    <row r="11" spans="1:13" ht="49.9" customHeight="1" x14ac:dyDescent="0.3">
      <c r="A11" s="161"/>
      <c r="B11" s="161"/>
      <c r="C11" s="164"/>
      <c r="D11" s="157" t="s">
        <v>155</v>
      </c>
      <c r="E11" s="157"/>
      <c r="F11" s="157"/>
      <c r="G11" s="56" t="s">
        <v>156</v>
      </c>
      <c r="H11" s="161"/>
      <c r="I11" s="162"/>
      <c r="J11" s="56" t="s">
        <v>155</v>
      </c>
      <c r="K11" s="56" t="s">
        <v>156</v>
      </c>
      <c r="L11" s="161"/>
    </row>
    <row r="12" spans="1:13" ht="355.15" customHeight="1" x14ac:dyDescent="0.3">
      <c r="A12" s="162"/>
      <c r="B12" s="162"/>
      <c r="C12" s="56" t="s">
        <v>160</v>
      </c>
      <c r="D12" s="56" t="s">
        <v>189</v>
      </c>
      <c r="E12" s="124" t="s">
        <v>161</v>
      </c>
      <c r="F12" s="124" t="s">
        <v>170</v>
      </c>
      <c r="G12" s="56" t="s">
        <v>161</v>
      </c>
      <c r="H12" s="162"/>
      <c r="I12" s="56"/>
      <c r="J12" s="56"/>
      <c r="K12" s="56"/>
      <c r="L12" s="162"/>
    </row>
    <row r="13" spans="1:13" s="58" customFormat="1" ht="15" x14ac:dyDescent="0.25">
      <c r="A13" s="55">
        <v>1</v>
      </c>
      <c r="B13" s="55">
        <v>2</v>
      </c>
      <c r="C13" s="55">
        <v>3</v>
      </c>
      <c r="D13" s="55">
        <v>4</v>
      </c>
      <c r="E13" s="55">
        <v>5</v>
      </c>
      <c r="F13" s="55">
        <v>6</v>
      </c>
      <c r="G13" s="55">
        <v>7</v>
      </c>
      <c r="H13" s="55">
        <v>8</v>
      </c>
      <c r="I13" s="55">
        <v>9</v>
      </c>
      <c r="J13" s="55">
        <v>10</v>
      </c>
      <c r="K13" s="55">
        <v>11</v>
      </c>
      <c r="L13" s="55">
        <v>12</v>
      </c>
    </row>
    <row r="14" spans="1:13" s="129" customFormat="1" ht="57" customHeight="1" x14ac:dyDescent="0.3">
      <c r="A14" s="125" t="s">
        <v>159</v>
      </c>
      <c r="B14" s="126" t="s">
        <v>169</v>
      </c>
      <c r="C14" s="127">
        <f>42465599-1696400</f>
        <v>40769199</v>
      </c>
      <c r="D14" s="127">
        <v>1401211.72</v>
      </c>
      <c r="E14" s="127">
        <f>2413124-1048850</f>
        <v>1364274</v>
      </c>
      <c r="F14" s="127">
        <v>381000</v>
      </c>
      <c r="G14" s="127">
        <f>838700+1048850</f>
        <v>1887550</v>
      </c>
      <c r="H14" s="127">
        <f>C14+D14+E14+F14+G14</f>
        <v>45803234.719999999</v>
      </c>
      <c r="I14" s="128">
        <v>0</v>
      </c>
      <c r="J14" s="128">
        <v>0</v>
      </c>
      <c r="K14" s="128">
        <v>0</v>
      </c>
      <c r="L14" s="128">
        <v>0</v>
      </c>
    </row>
  </sheetData>
  <mergeCells count="17">
    <mergeCell ref="K1:L1"/>
    <mergeCell ref="A6:L6"/>
    <mergeCell ref="A9:A12"/>
    <mergeCell ref="B9:B12"/>
    <mergeCell ref="C10:C11"/>
    <mergeCell ref="C9:H9"/>
    <mergeCell ref="H10:H12"/>
    <mergeCell ref="I9:L9"/>
    <mergeCell ref="I10:I11"/>
    <mergeCell ref="J10:K10"/>
    <mergeCell ref="L10:L12"/>
    <mergeCell ref="K2:L2"/>
    <mergeCell ref="K3:L3"/>
    <mergeCell ref="K4:L4"/>
    <mergeCell ref="D10:G10"/>
    <mergeCell ref="D11:F11"/>
    <mergeCell ref="A7:B7"/>
  </mergeCells>
  <pageMargins left="0.78740157480314965" right="0.78740157480314965" top="1.1811023622047245" bottom="0.43307086614173229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Додаток 1</vt:lpstr>
      <vt:lpstr>Додаток 2</vt:lpstr>
      <vt:lpstr>Додаток 3</vt:lpstr>
      <vt:lpstr>Додаток 4</vt:lpstr>
      <vt:lpstr>'Додаток 1'!Заголовки_для_печати</vt:lpstr>
      <vt:lpstr>'Додаток 3'!Заголовки_для_печати</vt:lpstr>
      <vt:lpstr>'Додаток 2'!Область_печати</vt:lpstr>
      <vt:lpstr>'Додаток 3'!Область_печати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2020-08-13T06:08:47Z</cp:lastPrinted>
  <dcterms:created xsi:type="dcterms:W3CDTF">2014-12-27T12:45:40Z</dcterms:created>
  <dcterms:modified xsi:type="dcterms:W3CDTF">2020-08-13T10:41:48Z</dcterms:modified>
</cp:coreProperties>
</file>