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оект рішення ради внесення змін 2017\"/>
    </mc:Choice>
  </mc:AlternateContent>
  <bookViews>
    <workbookView xWindow="360" yWindow="132" windowWidth="20736" windowHeight="11760"/>
  </bookViews>
  <sheets>
    <sheet name="Додаток 1" sheetId="1" r:id="rId1"/>
    <sheet name="Додаток 2" sheetId="2" r:id="rId2"/>
    <sheet name="Додаток 3" sheetId="4" r:id="rId3"/>
    <sheet name="Додаток 4" sheetId="3" r:id="rId4"/>
    <sheet name="Додаток 5" sheetId="5" r:id="rId5"/>
  </sheets>
  <definedNames>
    <definedName name="_xlnm.Print_Titles" localSheetId="2">'Додаток 3'!$10:$13</definedName>
    <definedName name="_xlnm.Print_Titles" localSheetId="4">'Додаток 5'!$9:$10</definedName>
    <definedName name="_xlnm.Print_Area" localSheetId="1">'Додаток 2'!$A$1:$F$22</definedName>
    <definedName name="_xlnm.Print_Area" localSheetId="2">'Додаток 3'!$A$1:$P$54</definedName>
    <definedName name="_xlnm.Print_Area" localSheetId="4">'Додаток 5'!$A$1:$H$41</definedName>
  </definedNames>
  <calcPr calcId="162913"/>
</workbook>
</file>

<file path=xl/calcChain.xml><?xml version="1.0" encoding="utf-8"?>
<calcChain xmlns="http://schemas.openxmlformats.org/spreadsheetml/2006/main">
  <c r="D36" i="1" l="1"/>
  <c r="D33" i="1"/>
  <c r="D28" i="1"/>
  <c r="D25" i="1"/>
  <c r="E24" i="1"/>
  <c r="F24" i="1"/>
  <c r="D24" i="1"/>
  <c r="C26" i="1"/>
  <c r="D19" i="1"/>
  <c r="D18" i="1"/>
  <c r="D17" i="1"/>
  <c r="D16" i="1"/>
  <c r="F47" i="4" l="1"/>
  <c r="F45" i="4"/>
  <c r="F41" i="4"/>
  <c r="F37" i="4"/>
  <c r="D52" i="1"/>
  <c r="D47" i="1"/>
  <c r="F39" i="5" l="1"/>
  <c r="F27" i="5"/>
  <c r="F22" i="5"/>
  <c r="F18" i="4"/>
  <c r="F21" i="4"/>
  <c r="F29" i="4"/>
  <c r="D51" i="1" l="1"/>
  <c r="I20" i="3" l="1"/>
  <c r="O50" i="4"/>
  <c r="F50" i="4"/>
  <c r="F14" i="2"/>
  <c r="D14" i="2"/>
  <c r="F40" i="5" l="1"/>
  <c r="G39" i="5"/>
  <c r="F18" i="5"/>
  <c r="F14" i="5"/>
  <c r="I13" i="3"/>
  <c r="I12" i="3"/>
  <c r="F53" i="4"/>
  <c r="F52" i="4"/>
  <c r="F25" i="4"/>
  <c r="F30" i="4"/>
  <c r="O29" i="4"/>
  <c r="O16" i="4"/>
  <c r="F16" i="4"/>
  <c r="F46" i="4" l="1"/>
  <c r="F44" i="4"/>
  <c r="F43" i="4"/>
  <c r="F40" i="4"/>
  <c r="G16" i="4" l="1"/>
  <c r="D13" i="2"/>
  <c r="D29" i="1"/>
  <c r="D45" i="1" l="1"/>
  <c r="G38" i="5" l="1"/>
  <c r="G37" i="5" s="1"/>
  <c r="I11" i="3"/>
  <c r="N29" i="4"/>
  <c r="J29" i="4" s="1"/>
  <c r="H29" i="5" l="1"/>
  <c r="F28" i="5"/>
  <c r="F32" i="5"/>
  <c r="M34" i="4"/>
  <c r="K34" i="4"/>
  <c r="H34" i="4"/>
  <c r="G34" i="4"/>
  <c r="F34" i="4"/>
  <c r="F26" i="4"/>
  <c r="E39" i="1"/>
  <c r="F22" i="4" l="1"/>
  <c r="G22" i="4"/>
  <c r="H22" i="4"/>
  <c r="I22" i="4"/>
  <c r="J22" i="4"/>
  <c r="K22" i="4"/>
  <c r="L22" i="4"/>
  <c r="M22" i="4"/>
  <c r="N22" i="4"/>
  <c r="O22" i="4"/>
  <c r="D19" i="2"/>
  <c r="D18" i="2"/>
  <c r="E14" i="2"/>
  <c r="M33" i="4" l="1"/>
  <c r="D15" i="1" l="1"/>
  <c r="D27" i="1"/>
  <c r="C28" i="1"/>
  <c r="E13" i="1"/>
  <c r="F13" i="1"/>
  <c r="D14" i="1" l="1"/>
  <c r="G41" i="5"/>
  <c r="H14" i="5"/>
  <c r="H15" i="5"/>
  <c r="H18" i="5"/>
  <c r="H22" i="5"/>
  <c r="H28" i="5"/>
  <c r="H26" i="5"/>
  <c r="H27" i="5"/>
  <c r="H32" i="5"/>
  <c r="H36" i="5"/>
  <c r="H39" i="5"/>
  <c r="H40" i="5"/>
  <c r="F38" i="5"/>
  <c r="F37" i="5" s="1"/>
  <c r="F35" i="5"/>
  <c r="F34" i="5" s="1"/>
  <c r="F33" i="5" s="1"/>
  <c r="H33" i="5" s="1"/>
  <c r="F31" i="5"/>
  <c r="H31" i="5" s="1"/>
  <c r="F25" i="5"/>
  <c r="H25" i="5" s="1"/>
  <c r="F24" i="5"/>
  <c r="F23" i="5" s="1"/>
  <c r="H23" i="5" s="1"/>
  <c r="F30" i="5" l="1"/>
  <c r="H30" i="5" s="1"/>
  <c r="H35" i="5"/>
  <c r="H24" i="5"/>
  <c r="H34" i="5"/>
  <c r="H37" i="5"/>
  <c r="H38" i="5"/>
  <c r="F21" i="5"/>
  <c r="H21" i="5" s="1"/>
  <c r="F20" i="5" l="1"/>
  <c r="F19" i="5" s="1"/>
  <c r="F17" i="5"/>
  <c r="H17" i="5" s="1"/>
  <c r="F13" i="5"/>
  <c r="E53" i="4"/>
  <c r="E52" i="4"/>
  <c r="E51" i="4" s="1"/>
  <c r="N50" i="4"/>
  <c r="J50" i="4" s="1"/>
  <c r="J49" i="4" s="1"/>
  <c r="J36" i="4" s="1"/>
  <c r="J35" i="4" s="1"/>
  <c r="E50" i="4"/>
  <c r="E49" i="4" s="1"/>
  <c r="E40" i="4"/>
  <c r="E41" i="4"/>
  <c r="P41" i="4" s="1"/>
  <c r="E42" i="4"/>
  <c r="P42" i="4" s="1"/>
  <c r="E43" i="4"/>
  <c r="E44" i="4"/>
  <c r="P44" i="4" s="1"/>
  <c r="E45" i="4"/>
  <c r="P45" i="4" s="1"/>
  <c r="E46" i="4"/>
  <c r="P46" i="4" s="1"/>
  <c r="E47" i="4"/>
  <c r="E48" i="4"/>
  <c r="P48" i="4" s="1"/>
  <c r="E39" i="4"/>
  <c r="P39" i="4" s="1"/>
  <c r="E37" i="4"/>
  <c r="P37" i="4" s="1"/>
  <c r="N34" i="4"/>
  <c r="J34" i="4"/>
  <c r="J33" i="4" s="1"/>
  <c r="J32" i="4" s="1"/>
  <c r="J31" i="4" s="1"/>
  <c r="E34" i="4"/>
  <c r="E33" i="4" s="1"/>
  <c r="E29" i="4"/>
  <c r="P29" i="4" s="1"/>
  <c r="E30" i="4"/>
  <c r="P30" i="4" s="1"/>
  <c r="E28" i="4"/>
  <c r="P28" i="4" s="1"/>
  <c r="E25" i="4"/>
  <c r="P25" i="4" s="1"/>
  <c r="E26" i="4"/>
  <c r="P26" i="4" s="1"/>
  <c r="E24" i="4"/>
  <c r="P24" i="4" s="1"/>
  <c r="E21" i="4"/>
  <c r="P21" i="4" s="1"/>
  <c r="E20" i="4"/>
  <c r="P20" i="4" s="1"/>
  <c r="E23" i="4"/>
  <c r="E22" i="4" s="1"/>
  <c r="E18" i="4"/>
  <c r="E17" i="4" s="1"/>
  <c r="N16" i="4"/>
  <c r="E16" i="4"/>
  <c r="F33" i="4"/>
  <c r="G33" i="4"/>
  <c r="G32" i="4" s="1"/>
  <c r="G31" i="4" s="1"/>
  <c r="H33" i="4"/>
  <c r="H32" i="4" s="1"/>
  <c r="H31" i="4" s="1"/>
  <c r="I33" i="4"/>
  <c r="I32" i="4" s="1"/>
  <c r="I31" i="4" s="1"/>
  <c r="K33" i="4"/>
  <c r="K32" i="4" s="1"/>
  <c r="K31" i="4" s="1"/>
  <c r="L33" i="4"/>
  <c r="L32" i="4" s="1"/>
  <c r="L31" i="4" s="1"/>
  <c r="M32" i="4"/>
  <c r="M31" i="4" s="1"/>
  <c r="N33" i="4"/>
  <c r="N32" i="4" s="1"/>
  <c r="N31" i="4" s="1"/>
  <c r="O33" i="4"/>
  <c r="O32" i="4" s="1"/>
  <c r="O31" i="4" s="1"/>
  <c r="E32" i="4"/>
  <c r="F32" i="4"/>
  <c r="F31" i="4" s="1"/>
  <c r="F51" i="4"/>
  <c r="G51" i="4"/>
  <c r="H51" i="4"/>
  <c r="I51" i="4"/>
  <c r="J51" i="4"/>
  <c r="K51" i="4"/>
  <c r="L51" i="4"/>
  <c r="M51" i="4"/>
  <c r="N51" i="4"/>
  <c r="O51" i="4"/>
  <c r="F49" i="4"/>
  <c r="G49" i="4"/>
  <c r="H49" i="4"/>
  <c r="I49" i="4"/>
  <c r="K49" i="4"/>
  <c r="L49" i="4"/>
  <c r="M49" i="4"/>
  <c r="N49" i="4"/>
  <c r="O49" i="4"/>
  <c r="F38" i="4"/>
  <c r="G38" i="4"/>
  <c r="G36" i="4" s="1"/>
  <c r="G35" i="4" s="1"/>
  <c r="H38" i="4"/>
  <c r="I38" i="4"/>
  <c r="J38" i="4"/>
  <c r="K38" i="4"/>
  <c r="L38" i="4"/>
  <c r="M38" i="4"/>
  <c r="N38" i="4"/>
  <c r="O38" i="4"/>
  <c r="P23" i="4"/>
  <c r="P22" i="4" s="1"/>
  <c r="P43" i="4"/>
  <c r="P47" i="4"/>
  <c r="P53" i="4"/>
  <c r="F27" i="4"/>
  <c r="G27" i="4"/>
  <c r="H27" i="4"/>
  <c r="I27" i="4"/>
  <c r="J27" i="4"/>
  <c r="K27" i="4"/>
  <c r="L27" i="4"/>
  <c r="M27" i="4"/>
  <c r="N27" i="4"/>
  <c r="O27" i="4"/>
  <c r="F19" i="4"/>
  <c r="G19" i="4"/>
  <c r="H19" i="4"/>
  <c r="I19" i="4"/>
  <c r="J19" i="4"/>
  <c r="K19" i="4"/>
  <c r="L19" i="4"/>
  <c r="M19" i="4"/>
  <c r="N19" i="4"/>
  <c r="O19" i="4"/>
  <c r="E19" i="4"/>
  <c r="P19" i="4" s="1"/>
  <c r="F17" i="4"/>
  <c r="G17" i="4"/>
  <c r="G15" i="4" s="1"/>
  <c r="G14" i="4" s="1"/>
  <c r="H17" i="4"/>
  <c r="I17" i="4"/>
  <c r="I15" i="4" s="1"/>
  <c r="I14" i="4" s="1"/>
  <c r="J17" i="4"/>
  <c r="K17" i="4"/>
  <c r="K15" i="4" s="1"/>
  <c r="K14" i="4" s="1"/>
  <c r="L17" i="4"/>
  <c r="M17" i="4"/>
  <c r="M15" i="4" s="1"/>
  <c r="M14" i="4" s="1"/>
  <c r="N17" i="4"/>
  <c r="O17" i="4"/>
  <c r="I19" i="3"/>
  <c r="I18" i="3" s="1"/>
  <c r="I17" i="3" s="1"/>
  <c r="I15" i="3"/>
  <c r="I14" i="3" s="1"/>
  <c r="I10" i="3"/>
  <c r="I21" i="3" s="1"/>
  <c r="D35" i="1"/>
  <c r="D34" i="1" s="1"/>
  <c r="C34" i="1" s="1"/>
  <c r="C35" i="1"/>
  <c r="C36" i="1"/>
  <c r="E50" i="1"/>
  <c r="E46" i="1" s="1"/>
  <c r="F50" i="1"/>
  <c r="F46" i="1" s="1"/>
  <c r="F43" i="1" s="1"/>
  <c r="F42" i="1" s="1"/>
  <c r="D50" i="1"/>
  <c r="C48" i="1"/>
  <c r="C49" i="1"/>
  <c r="C51" i="1"/>
  <c r="D11" i="2"/>
  <c r="D10" i="2" s="1"/>
  <c r="D15" i="2" s="1"/>
  <c r="C27" i="1"/>
  <c r="C15" i="1"/>
  <c r="C16" i="1"/>
  <c r="C17" i="1"/>
  <c r="C18" i="1"/>
  <c r="C19" i="1"/>
  <c r="C20" i="1"/>
  <c r="C21" i="1"/>
  <c r="C22" i="1"/>
  <c r="C23" i="1"/>
  <c r="C24" i="1"/>
  <c r="C25" i="1"/>
  <c r="C29" i="1"/>
  <c r="C53" i="1"/>
  <c r="D20" i="2"/>
  <c r="D17" i="2" s="1"/>
  <c r="D16" i="2" s="1"/>
  <c r="D21" i="2" s="1"/>
  <c r="D44" i="1"/>
  <c r="C19" i="2"/>
  <c r="C18" i="2"/>
  <c r="E11" i="2"/>
  <c r="E10" i="2" s="1"/>
  <c r="E15" i="2" s="1"/>
  <c r="C13" i="2"/>
  <c r="C12" i="2"/>
  <c r="E44" i="1"/>
  <c r="C44" i="1"/>
  <c r="F44" i="1"/>
  <c r="C40" i="1"/>
  <c r="E38" i="1"/>
  <c r="E37" i="1"/>
  <c r="F38" i="1"/>
  <c r="F37" i="1"/>
  <c r="D38" i="1"/>
  <c r="E32" i="1"/>
  <c r="F32" i="1"/>
  <c r="F31" i="1" s="1"/>
  <c r="D32" i="1"/>
  <c r="D31" i="1" s="1"/>
  <c r="C33" i="1"/>
  <c r="C39" i="1"/>
  <c r="C47" i="1"/>
  <c r="C52" i="1"/>
  <c r="C45" i="1"/>
  <c r="D37" i="1"/>
  <c r="E20" i="2"/>
  <c r="E17" i="2" s="1"/>
  <c r="E16" i="2" s="1"/>
  <c r="E21" i="2" s="1"/>
  <c r="F20" i="2"/>
  <c r="F17" i="2" s="1"/>
  <c r="F16" i="2" s="1"/>
  <c r="F21" i="2" s="1"/>
  <c r="F11" i="2"/>
  <c r="F10" i="2" s="1"/>
  <c r="F15" i="2" s="1"/>
  <c r="C14" i="2"/>
  <c r="E43" i="1"/>
  <c r="E42" i="1" s="1"/>
  <c r="C38" i="1"/>
  <c r="M36" i="4"/>
  <c r="M35" i="4" s="1"/>
  <c r="D30" i="1" l="1"/>
  <c r="E15" i="4"/>
  <c r="H19" i="5"/>
  <c r="H20" i="5"/>
  <c r="P51" i="4"/>
  <c r="H15" i="4"/>
  <c r="H14" i="4" s="1"/>
  <c r="H54" i="4" s="1"/>
  <c r="F15" i="4"/>
  <c r="F14" i="4" s="1"/>
  <c r="L36" i="4"/>
  <c r="L35" i="4" s="1"/>
  <c r="H36" i="4"/>
  <c r="H35" i="4" s="1"/>
  <c r="K36" i="4"/>
  <c r="K35" i="4" s="1"/>
  <c r="K54" i="4" s="1"/>
  <c r="O36" i="4"/>
  <c r="O35" i="4" s="1"/>
  <c r="I36" i="4"/>
  <c r="I35" i="4" s="1"/>
  <c r="I54" i="4" s="1"/>
  <c r="P34" i="4"/>
  <c r="O15" i="4"/>
  <c r="O14" i="4" s="1"/>
  <c r="L15" i="4"/>
  <c r="L14" i="4" s="1"/>
  <c r="L54" i="4" s="1"/>
  <c r="P52" i="4"/>
  <c r="P18" i="4"/>
  <c r="N36" i="4"/>
  <c r="N35" i="4" s="1"/>
  <c r="N15" i="4"/>
  <c r="N14" i="4" s="1"/>
  <c r="P33" i="4"/>
  <c r="G54" i="4"/>
  <c r="J16" i="4"/>
  <c r="P16" i="4" s="1"/>
  <c r="C20" i="2"/>
  <c r="C17" i="2" s="1"/>
  <c r="C21" i="2"/>
  <c r="C15" i="2"/>
  <c r="M54" i="4"/>
  <c r="F36" i="4"/>
  <c r="F35" i="4" s="1"/>
  <c r="P50" i="4"/>
  <c r="F16" i="5"/>
  <c r="H16" i="5" s="1"/>
  <c r="E27" i="4"/>
  <c r="P27" i="4" s="1"/>
  <c r="C14" i="1"/>
  <c r="D13" i="1"/>
  <c r="C37" i="1"/>
  <c r="F30" i="1"/>
  <c r="F12" i="5"/>
  <c r="H13" i="5"/>
  <c r="P17" i="4"/>
  <c r="C50" i="1"/>
  <c r="D46" i="1"/>
  <c r="C46" i="1" s="1"/>
  <c r="P32" i="4"/>
  <c r="E38" i="4"/>
  <c r="P38" i="4" s="1"/>
  <c r="C10" i="2"/>
  <c r="C16" i="2"/>
  <c r="E31" i="4"/>
  <c r="P31" i="4" s="1"/>
  <c r="F41" i="1"/>
  <c r="F54" i="1" s="1"/>
  <c r="E31" i="1"/>
  <c r="C32" i="1"/>
  <c r="C11" i="2"/>
  <c r="P40" i="4"/>
  <c r="P49" i="4"/>
  <c r="E36" i="4" l="1"/>
  <c r="O54" i="4"/>
  <c r="P15" i="4"/>
  <c r="N54" i="4"/>
  <c r="F54" i="4"/>
  <c r="J15" i="4"/>
  <c r="J14" i="4" s="1"/>
  <c r="J54" i="4" s="1"/>
  <c r="H12" i="5"/>
  <c r="F11" i="5"/>
  <c r="F41" i="5" s="1"/>
  <c r="D41" i="1"/>
  <c r="C13" i="1"/>
  <c r="D43" i="1"/>
  <c r="C31" i="1"/>
  <c r="E30" i="1"/>
  <c r="E35" i="4"/>
  <c r="P35" i="4" s="1"/>
  <c r="P36" i="4"/>
  <c r="E14" i="4"/>
  <c r="H11" i="5" l="1"/>
  <c r="H41" i="5"/>
  <c r="E54" i="4"/>
  <c r="P54" i="4" s="1"/>
  <c r="P14" i="4"/>
  <c r="E41" i="1"/>
  <c r="E54" i="1" s="1"/>
  <c r="C30" i="1"/>
  <c r="D42" i="1"/>
  <c r="C42" i="1" s="1"/>
  <c r="C43" i="1"/>
  <c r="C41" i="1"/>
  <c r="D54" i="1" l="1"/>
  <c r="C54" i="1" s="1"/>
</calcChain>
</file>

<file path=xl/sharedStrings.xml><?xml version="1.0" encoding="utf-8"?>
<sst xmlns="http://schemas.openxmlformats.org/spreadsheetml/2006/main" count="406" uniqueCount="236">
  <si>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</si>
  <si>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</si>
  <si>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</si>
  <si>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</si>
  <si>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</si>
  <si>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</si>
  <si>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</si>
  <si>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</si>
  <si>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</si>
  <si>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</si>
  <si>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</si>
  <si>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</si>
  <si>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</si>
  <si>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</si>
  <si>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</si>
  <si>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</si>
  <si>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</si>
  <si>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</si>
  <si>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</si>
  <si>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Від органів державного управління</t>
  </si>
  <si>
    <t>Дотації</t>
  </si>
  <si>
    <t>Субвенції</t>
  </si>
  <si>
    <t>Субвенція з  державного  бюджету місцевим бюджетам на надання пільг з послуг зв'язку,  інших передбачених законодавством пільг (крім  пільг  на одержання ліків,   зубопротезування,   оплату   електроенергії, природного і скрапленого газу на  побутові  потреби,  твердого  та рідкого пічного побутового палива, послуг тепло-, водопостачання і водовідведення,  квартирної плати (утримання будинків і споруд  та прибудинкових  територій),  вивезення  побутового сміття та рідких нечистот),  на компенсацію втрати  частини  доходів  у  зв'язку  з відміною   податку  з  власників  транспортних  засобів  та  інших самохідних машин і механізмів та  відповідним  збільшенням  ставок акцизного  податку з пального і на компенсацію за пільговий проїзд окремих категорій громадян</t>
  </si>
  <si>
    <t>Інші субвенціїї: субвенція з міського бюджету районному в місті бюджету на проведення проміжних виборів за одномандатним мажоритарним виборчим округом № 7 депутата Довгинцівської районної в місті ради</t>
  </si>
  <si>
    <t>УСЬОГО ДОХОДІВ</t>
  </si>
  <si>
    <t>КЕРУЮЧИЙ СПРАВАМИ ВИКОНКОМУ                                                                 О.О. ГИЖКО</t>
  </si>
  <si>
    <t>КЕРУЮЧИЙ СПРАВАМИ ВИКОНКОМУ</t>
  </si>
  <si>
    <t>О.О. ГИЖКО</t>
  </si>
  <si>
    <t>Код</t>
  </si>
  <si>
    <t>Найменування згідно
 з класифікацією доходів бюджету</t>
  </si>
  <si>
    <t>Всього</t>
  </si>
  <si>
    <t>в т.ч. бюджет розвитку</t>
  </si>
  <si>
    <t>до рішення районної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</si>
  <si>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</si>
  <si>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</si>
  <si>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</si>
  <si>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</si>
  <si>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</si>
  <si>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</si>
  <si>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</si>
  <si>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</si>
  <si>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Всього за типом кредитора:</t>
  </si>
  <si>
    <t>Фінансування за активними операціями</t>
  </si>
  <si>
    <t>Зміни обсягів бюджетних коштів</t>
  </si>
  <si>
    <t>Всього за типом боргового зобов'язання:</t>
  </si>
  <si>
    <t>ФІНАНСУВАННЯ</t>
  </si>
  <si>
    <t>Найменування 
згідно з класифікацією фінансування бюджету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</si>
  <si>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</si>
  <si>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</si>
  <si>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</si>
  <si>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</si>
  <si>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</si>
  <si>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бюджет розвитку</t>
  </si>
  <si>
    <t>Виконком Довгинцівської  районної в місті ради</t>
  </si>
  <si>
    <t>Інші видатки на соціальний захист населення</t>
  </si>
  <si>
    <t>Інші видатки</t>
  </si>
  <si>
    <t>Управління  праці  та соціального захисту населення виконкому Довгинцівської районної в місті ради</t>
  </si>
  <si>
    <t>Благоустрій міст, сіл, селищ</t>
  </si>
  <si>
    <t>Відділ освіти виконкому Довгинцівської районної в місті ради</t>
  </si>
  <si>
    <t>УСЬОГО ВИДАТКІВ</t>
  </si>
  <si>
    <t>Код програмної класифікації видатків та кредитування місцевого бюджету</t>
  </si>
  <si>
    <t>видатки споживання</t>
  </si>
  <si>
    <t>видатки розвитку</t>
  </si>
  <si>
    <t>0111</t>
  </si>
  <si>
    <t>1090</t>
  </si>
  <si>
    <t>1040</t>
  </si>
  <si>
    <t>0810</t>
  </si>
  <si>
    <t>0133</t>
  </si>
  <si>
    <t>0910</t>
  </si>
  <si>
    <t>1010</t>
  </si>
  <si>
    <t>1020</t>
  </si>
  <si>
    <t>Назва об’єктів відповідно  до проектно- кошторисної документації тощо</t>
  </si>
  <si>
    <t xml:space="preserve">Загальний обсяг фінансування будівництва </t>
  </si>
  <si>
    <t xml:space="preserve">Відсоток завершеності  будівництва об'єктів на майбутні роки </t>
  </si>
  <si>
    <t xml:space="preserve"> Всього видатків на завершення будівництва об’єктів на майбутні роки </t>
  </si>
  <si>
    <t xml:space="preserve">Разом видатків на поточний рік </t>
  </si>
  <si>
    <t>Капітальні видатки</t>
  </si>
  <si>
    <t>Найменування місцевої (регіональної) програми</t>
  </si>
  <si>
    <t>Разом загальний та спеціальний фонди</t>
  </si>
  <si>
    <t xml:space="preserve">ПЕРЕЛІК        </t>
  </si>
  <si>
    <t>УСЬОГО</t>
  </si>
  <si>
    <t>Додаток 1</t>
  </si>
  <si>
    <t>Місцеві податки</t>
  </si>
  <si>
    <t>Податок на майно</t>
  </si>
  <si>
    <t>41020900</t>
  </si>
  <si>
    <t xml:space="preserve">Інші додаткові дотації  </t>
  </si>
  <si>
    <t>Субвенція з державного бюджету місцевим бюджетам на проведення виборів депутатів місцевих рад та сільських, селищних, міських голів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</si>
  <si>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</si>
  <si>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</si>
  <si>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</si>
  <si>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</si>
  <si>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</si>
  <si>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</si>
  <si>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 3</t>
  </si>
  <si>
    <t>Додаток 4</t>
  </si>
  <si>
    <t>0829</t>
  </si>
  <si>
    <t>1050</t>
  </si>
  <si>
    <t>Організація та проведення громадських робіт</t>
  </si>
  <si>
    <t>Видатки на заходи, передбачені державними і місцевими програмами розвитку культури і мистецтва</t>
  </si>
  <si>
    <t>в місті ради VІІ скликання</t>
  </si>
  <si>
    <t>ПЕРЕЛІК ОБ'ЄКТІВ,</t>
  </si>
  <si>
    <t>Субвенція з державного бюджету місцевим бюджетам на виплату допомоги сім'ям з дітьми, малозабезпеченим сім'ям, інвалідам з дитинства, дітям-інвалідам,  тимчасової державної допомоги дітям та допомоги по догляду за інвалідами І чи ІІ групи внаслідок психічного розладу</t>
  </si>
  <si>
    <t>Додаток 5</t>
  </si>
  <si>
    <t>Інші субвенції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</si>
  <si>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</si>
  <si>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</si>
  <si>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</si>
  <si>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2017 рік </t>
  </si>
  <si>
    <t>Код ТПКВКМБ/ ТКВКБМС</t>
  </si>
  <si>
    <t>Код ФКВКБ</t>
  </si>
  <si>
    <t>Найменування
головного розпорядника, відповідального виконавця, бюджетної програми або напрямку видатків згідно з типовою відомчою/ТПКВКМБ/ТКВКБМС</t>
  </si>
  <si>
    <t>0300000</t>
  </si>
  <si>
    <t>0310000</t>
  </si>
  <si>
    <t>0310170</t>
  </si>
  <si>
    <t>0170</t>
  </si>
  <si>
    <t>0313400</t>
  </si>
  <si>
    <t>3400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</si>
  <si>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</si>
  <si>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</si>
  <si>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3112</t>
  </si>
  <si>
    <t>0313240</t>
  </si>
  <si>
    <t>3240</t>
  </si>
  <si>
    <t>0313140</t>
  </si>
  <si>
    <t>3140</t>
  </si>
  <si>
    <t>0313130</t>
  </si>
  <si>
    <t>Здійснення соціальної роботи з вразливими категоріями населення</t>
  </si>
  <si>
    <t>0313133</t>
  </si>
  <si>
    <t>3133</t>
  </si>
  <si>
    <t>0313134</t>
  </si>
  <si>
    <t>3134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</si>
  <si>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</si>
  <si>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</si>
  <si>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0314040</t>
  </si>
  <si>
    <t>4040</t>
  </si>
  <si>
    <t>0315010</t>
  </si>
  <si>
    <t>0315011</t>
  </si>
  <si>
    <t>5011</t>
  </si>
  <si>
    <t>Проведення спортивної роботи в регіоні</t>
  </si>
  <si>
    <t>Проведення навчально - тренувальних зборів і змагань з олімпійських видів спорту</t>
  </si>
  <si>
    <t>0318600</t>
  </si>
  <si>
    <t>8600</t>
  </si>
  <si>
    <t>0316060</t>
  </si>
  <si>
    <t>6060</t>
  </si>
  <si>
    <t>0620</t>
  </si>
  <si>
    <t>1500000</t>
  </si>
  <si>
    <t>1510000</t>
  </si>
  <si>
    <t>Діяльність закладів фізичної культури і спорту</t>
  </si>
  <si>
    <t>Утримання та навчально-тренувальна робота комунальних дитячо-юнацьких спортивних шкіл</t>
  </si>
  <si>
    <t>1015022</t>
  </si>
  <si>
    <t>5022</t>
  </si>
  <si>
    <t>1511060</t>
  </si>
  <si>
    <t>1060</t>
  </si>
  <si>
    <t>1513040</t>
  </si>
  <si>
    <t>Надання допомоги сім'ям з дітьми, малозабезпеченим сім'ям, інвалідам з дитинства, дітям - інвалідам та тимчасової допомоги дітям</t>
  </si>
  <si>
    <t>1513041</t>
  </si>
  <si>
    <t>1513042</t>
  </si>
  <si>
    <t>1513043</t>
  </si>
  <si>
    <t>1513044</t>
  </si>
  <si>
    <t>1513045</t>
  </si>
  <si>
    <t>1513046</t>
  </si>
  <si>
    <t>1513047</t>
  </si>
  <si>
    <t>1513048</t>
  </si>
  <si>
    <t>1513049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</si>
  <si>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</si>
  <si>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</si>
  <si>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</si>
  <si>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</si>
  <si>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</si>
  <si>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</si>
  <si>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</si>
  <si>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</si>
  <si>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</si>
  <si>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</si>
  <si>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</si>
  <si>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</si>
  <si>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</si>
  <si>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</si>
  <si>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</si>
  <si>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Надання державної соціальної допомоги малозабезпеченим сім'ям</t>
  </si>
  <si>
    <t xml:space="preserve">Надання державної соціальної допомоги інвалідам з дитинства та дітям-інвалідам </t>
  </si>
  <si>
    <t>90302</t>
  </si>
  <si>
    <t>90303</t>
  </si>
  <si>
    <t>90304</t>
  </si>
  <si>
    <t>90305</t>
  </si>
  <si>
    <t>90306</t>
  </si>
  <si>
    <t>90307</t>
  </si>
  <si>
    <t>90308</t>
  </si>
  <si>
    <t>90401</t>
  </si>
  <si>
    <t>1513080</t>
  </si>
  <si>
    <t>1513400</t>
  </si>
  <si>
    <t>1513100</t>
  </si>
  <si>
    <t>Надання соціальних та реабілітаційних послуг громадянам похилого віку, інвалідам, дітям - інвалідам в установах соціального обслуговування</t>
  </si>
  <si>
    <t>1513104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</si>
  <si>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</si>
  <si>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</si>
  <si>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1513180</t>
  </si>
  <si>
    <t>Надання соціальних гарантій інвалідам, фізичним особам, які надають соціальні послуги громадянам похилого віку, інвалідам, дітям-інвалідам, хворим, які не здатні до самообслуговування і потребують сторонньої допомоги</t>
  </si>
  <si>
    <t>1513181</t>
  </si>
  <si>
    <t>3181</t>
  </si>
  <si>
    <t>Забезпечення соціальними послугами громадян похилого віку, інвалідів, дітей-інвалідів, хворих, які не здатні до самообслуговування і потребують сторонньої допомоги, фізичними особами</t>
  </si>
  <si>
    <t>0313112</t>
  </si>
  <si>
    <t>0313110</t>
  </si>
  <si>
    <t>районного у місті бюджету на 2017 рік</t>
  </si>
  <si>
    <t xml:space="preserve"> на які у 2017 році будуть проводитися видатки за рахунок коштів бюджету розвитку</t>
  </si>
  <si>
    <t>місцевих програм, які фінансуватимуться за рахунок коштів районного у місті бюджету  у 2017 році</t>
  </si>
  <si>
    <t>Програма соціального захисту окремих категорій громадян Довгинцівського району на 2017-2019 роки</t>
  </si>
  <si>
    <t>Програма реалізації заходів щодо поліпшення становища молоді, жінок та сімей на 2017-2019 роки</t>
  </si>
  <si>
    <t>Програма реалізації культурно-мистецьких заходів державного та місцевого значення на 2017-2019 роки</t>
  </si>
  <si>
    <t>Програма реалізації заходів на розвиток фізичної культури і спорту на 2017-2019 роки</t>
  </si>
  <si>
    <t>Туристичний збір </t>
  </si>
  <si>
    <t>Туристичний збір, сплачений юридичними особами </t>
  </si>
  <si>
    <t>Єдиний податок  </t>
  </si>
  <si>
    <t>Єдиний податок з юридичних осіб </t>
  </si>
  <si>
    <t>Єдиний податок з фізичних осіб </t>
  </si>
  <si>
    <t xml:space="preserve">Програма реалізації соціального захисту дітей на 2017-2019 роки </t>
  </si>
  <si>
    <t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2017 - 2019 роки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</si>
  <si>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</t>
  </si>
  <si>
    <t>Реалізація державної політики у молодіжній сфері</t>
  </si>
  <si>
    <t>0313143</t>
  </si>
  <si>
    <t>Інші заходи та заклади молодіжної політики</t>
  </si>
  <si>
    <t>1015030</t>
  </si>
  <si>
    <t>Розвиток дитячо-юнацького та резервного спорту</t>
  </si>
  <si>
    <t>1015031</t>
  </si>
  <si>
    <t>Забезпечення належних умов для виховання та розвитку дітей-сиріт і дітей, позбавлених батьківського піклування, в дитячих будинках (у т. ч. сімейного типу, прийомних сім'ях), в сім'ях патронатного вихователя</t>
  </si>
  <si>
    <t xml:space="preserve">Організаційне, інформаційно - аналітичне та матеріально - технічне забезпечення діяльності обласної ради, районної ради, районної у місті ради (у разі її створення), міської, селищної, сільської рад </t>
  </si>
  <si>
    <t>3040</t>
  </si>
  <si>
    <t>3110</t>
  </si>
  <si>
    <t>3130</t>
  </si>
  <si>
    <t>5010</t>
  </si>
  <si>
    <t>3180</t>
  </si>
  <si>
    <t>Надання допомоги до досягнення дитиною трирічного віку</t>
  </si>
  <si>
    <t>Надання допомоги по догляду за інвалідами I чи II групи внаслідок психічного розладу </t>
  </si>
  <si>
    <t>у тому числі субвенція з міського бюджету районним у місті бюджетам за рахунок коштів субвенції з обласного бюджету на виконання доручень виборців депутатами обласної ради у 2017 році</t>
  </si>
  <si>
    <t xml:space="preserve">від  22.12.2017  № </t>
  </si>
  <si>
    <t xml:space="preserve">від 22.12.2017  № </t>
  </si>
  <si>
    <t>Туристичний збір, сплачений фізичними особами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</si>
</sst>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2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2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>
      <alignment vertical="center"/>
    </xf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Fill="1"/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9" fillId="0" borderId="0" xfId="0" applyFont="1" applyFill="1"/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49" fontId="5" fillId="0" borderId="1" xfId="0" applyNumberFormat="1" applyFont="1" applyFill="1" applyBorder="1" applyAlignment="1">
      <alignment horizontal="justify" vertical="center" wrapText="1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4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1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49" fontId="3" fillId="0" borderId="6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Border="1" applyAlignment="1">
      <alignment horizontal="right" vertical="center" wrapText="1"/>
    </xf>
    <xf numFmtId="49" fontId="3" fillId="0" borderId="6" xfId="0" applyNumberFormat="1" applyFont="1" applyFill="1" applyBorder="1" applyAlignment="1">
      <alignment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right"/>
    </xf>
    <xf numFmtId="0" fontId="18" fillId="0" borderId="0" xfId="0" applyFont="1"/>
    <xf numFmtId="49" fontId="5" fillId="0" borderId="6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 shrinkToFi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view="pageBreakPreview" zoomScale="50" zoomScaleNormal="100" zoomScaleSheetLayoutView="50" workbookViewId="0">
      <selection activeCell="B52" sqref="B52"/>
    </sheetView>
  </sheetViews>
  <sheetFormatPr defaultColWidth="9.109375" defaultRowHeight="18" x14ac:dyDescent="0.35"/>
  <cols>
    <col min="1" max="1" width="14.33203125" style="3" customWidth="1"/>
    <col min="2" max="2" width="88.33203125" style="3" customWidth="1"/>
    <col min="3" max="3" width="19.5546875" style="3" customWidth="1"/>
    <col min="4" max="4" width="20.44140625" style="3" customWidth="1"/>
    <col min="5" max="5" width="16.5546875" style="3" customWidth="1"/>
    <col min="6" max="6" width="17.5546875" style="3" customWidth="1"/>
    <col min="7" max="8" width="9.109375" style="3"/>
    <col min="9" max="9" width="19.5546875" style="3" bestFit="1" customWidth="1"/>
    <col min="10" max="16384" width="9.109375" style="3"/>
  </cols>
  <sheetData>
    <row r="1" spans="1:9" s="35" customFormat="1" ht="22.8" x14ac:dyDescent="0.4">
      <c r="A1" s="33"/>
      <c r="B1" s="34"/>
      <c r="D1" s="92" t="s">
        <v>81</v>
      </c>
      <c r="E1" s="92"/>
      <c r="F1" s="92"/>
    </row>
    <row r="2" spans="1:9" s="35" customFormat="1" ht="22.8" x14ac:dyDescent="0.4">
      <c r="A2" s="33"/>
      <c r="B2" s="36"/>
      <c r="D2" s="93" t="s">
        <v>32</v>
      </c>
      <c r="E2" s="92"/>
      <c r="F2" s="92"/>
    </row>
    <row r="3" spans="1:9" s="35" customFormat="1" ht="22.8" x14ac:dyDescent="0.4">
      <c r="A3" s="33"/>
      <c r="B3" s="36"/>
      <c r="D3" s="94" t="s">
        <v>99</v>
      </c>
      <c r="E3" s="94"/>
      <c r="F3" s="94"/>
    </row>
    <row r="4" spans="1:9" s="35" customFormat="1" ht="22.8" hidden="1" x14ac:dyDescent="0.4">
      <c r="A4" s="33"/>
      <c r="B4" s="36"/>
      <c r="D4" s="92" t="s">
        <v>33</v>
      </c>
      <c r="E4" s="92"/>
      <c r="F4" s="92"/>
    </row>
    <row r="5" spans="1:9" s="35" customFormat="1" ht="22.8" hidden="1" x14ac:dyDescent="0.4">
      <c r="A5" s="33"/>
      <c r="B5" s="36"/>
      <c r="D5" s="92" t="s">
        <v>34</v>
      </c>
      <c r="E5" s="92"/>
      <c r="F5" s="92"/>
    </row>
    <row r="6" spans="1:9" s="35" customFormat="1" ht="22.8" x14ac:dyDescent="0.4">
      <c r="A6" s="33"/>
      <c r="B6" s="33"/>
      <c r="D6" s="92" t="s">
        <v>233</v>
      </c>
      <c r="E6" s="92"/>
      <c r="F6" s="92"/>
    </row>
    <row r="7" spans="1:9" x14ac:dyDescent="0.35">
      <c r="A7" s="2"/>
      <c r="B7" s="2"/>
      <c r="C7" s="5"/>
      <c r="D7" s="2"/>
      <c r="E7" s="4"/>
      <c r="F7" s="6"/>
    </row>
    <row r="8" spans="1:9" s="35" customFormat="1" ht="27.6" customHeight="1" x14ac:dyDescent="0.35">
      <c r="A8" s="138" t="s">
        <v>0</v>
      </c>
      <c r="B8" s="138"/>
      <c r="C8" s="138"/>
      <c r="D8" s="138"/>
      <c r="E8" s="138"/>
      <c r="F8" s="138"/>
    </row>
    <row r="9" spans="1:9" s="35" customFormat="1" ht="27.6" customHeight="1" x14ac:dyDescent="0.35">
      <c r="A9" s="139" t="s">
        <v>202</v>
      </c>
      <c r="B9" s="139"/>
      <c r="C9" s="139"/>
      <c r="D9" s="139"/>
      <c r="E9" s="139"/>
      <c r="F9" s="139"/>
    </row>
    <row r="10" spans="1:9" ht="16.8" customHeight="1" x14ac:dyDescent="0.35">
      <c r="A10" s="6"/>
      <c r="B10" s="7"/>
      <c r="C10" s="7"/>
      <c r="D10" s="7"/>
      <c r="E10" s="7"/>
      <c r="F10" s="8" t="s">
        <v>1</v>
      </c>
    </row>
    <row r="11" spans="1:9" ht="27.6" customHeight="1" x14ac:dyDescent="0.35">
      <c r="A11" s="137" t="s">
        <v>28</v>
      </c>
      <c r="B11" s="137" t="s">
        <v>29</v>
      </c>
      <c r="C11" s="137" t="s">
        <v>30</v>
      </c>
      <c r="D11" s="137" t="s">
        <v>2</v>
      </c>
      <c r="E11" s="137" t="s">
        <v>3</v>
      </c>
      <c r="F11" s="137"/>
    </row>
    <row r="12" spans="1:9" ht="45" customHeight="1" x14ac:dyDescent="0.35">
      <c r="A12" s="137"/>
      <c r="B12" s="137"/>
      <c r="C12" s="137"/>
      <c r="D12" s="137"/>
      <c r="E12" s="9" t="s">
        <v>30</v>
      </c>
      <c r="F12" s="9" t="s">
        <v>31</v>
      </c>
    </row>
    <row r="13" spans="1:9" ht="27.6" customHeight="1" x14ac:dyDescent="0.35">
      <c r="A13" s="10">
        <v>10000000</v>
      </c>
      <c r="B13" s="10" t="s">
        <v>4</v>
      </c>
      <c r="C13" s="11">
        <f>D13+E13</f>
        <v>25699400</v>
      </c>
      <c r="D13" s="11">
        <f>D14</f>
        <v>25699400</v>
      </c>
      <c r="E13" s="11">
        <f t="shared" ref="E13:F13" si="0">E14</f>
        <v>0</v>
      </c>
      <c r="F13" s="11">
        <f t="shared" si="0"/>
        <v>0</v>
      </c>
    </row>
    <row r="14" spans="1:9" ht="27.6" customHeight="1" x14ac:dyDescent="0.35">
      <c r="A14" s="9">
        <v>18000000</v>
      </c>
      <c r="B14" s="15" t="s">
        <v>82</v>
      </c>
      <c r="C14" s="11">
        <f t="shared" ref="C14:C29" si="1">D14+E14</f>
        <v>25699400</v>
      </c>
      <c r="D14" s="11">
        <f>D15+D24+D27</f>
        <v>25699400</v>
      </c>
      <c r="E14" s="11">
        <v>0</v>
      </c>
      <c r="F14" s="11">
        <v>0</v>
      </c>
      <c r="I14" s="14"/>
    </row>
    <row r="15" spans="1:9" ht="27.6" customHeight="1" x14ac:dyDescent="0.35">
      <c r="A15" s="9">
        <v>18010000</v>
      </c>
      <c r="B15" s="15" t="s">
        <v>83</v>
      </c>
      <c r="C15" s="11">
        <f t="shared" si="1"/>
        <v>3488700</v>
      </c>
      <c r="D15" s="11">
        <f>D16+D17+D18+D19+D20+D21+D22+D23</f>
        <v>3488700</v>
      </c>
      <c r="E15" s="11">
        <v>0</v>
      </c>
      <c r="F15" s="11">
        <v>0</v>
      </c>
    </row>
    <row r="16" spans="1:9" ht="43.2" customHeight="1" x14ac:dyDescent="0.35">
      <c r="A16" s="9">
        <v>18010100</v>
      </c>
      <c r="B16" s="15" t="s">
        <v>87</v>
      </c>
      <c r="C16" s="11">
        <f t="shared" si="1"/>
        <v>38400</v>
      </c>
      <c r="D16" s="11">
        <f>33400+5000</f>
        <v>38400</v>
      </c>
      <c r="E16" s="11">
        <v>0</v>
      </c>
      <c r="F16" s="11">
        <v>0</v>
      </c>
    </row>
    <row r="17" spans="1:6" ht="43.2" customHeight="1" x14ac:dyDescent="0.35">
      <c r="A17" s="9">
        <v>18010200</v>
      </c>
      <c r="B17" s="15" t="s">
        <v>88</v>
      </c>
      <c r="C17" s="11">
        <f t="shared" si="1"/>
        <v>74400</v>
      </c>
      <c r="D17" s="11">
        <f>9900+64500</f>
        <v>74400</v>
      </c>
      <c r="E17" s="11">
        <v>0</v>
      </c>
      <c r="F17" s="11">
        <v>0</v>
      </c>
    </row>
    <row r="18" spans="1:6" ht="43.2" customHeight="1" x14ac:dyDescent="0.35">
      <c r="A18" s="9">
        <v>18010300</v>
      </c>
      <c r="B18" s="15" t="s">
        <v>89</v>
      </c>
      <c r="C18" s="11">
        <f t="shared" si="1"/>
        <v>117300</v>
      </c>
      <c r="D18" s="11">
        <f>52800+64500</f>
        <v>117300</v>
      </c>
      <c r="E18" s="11">
        <v>0</v>
      </c>
      <c r="F18" s="11">
        <v>0</v>
      </c>
    </row>
    <row r="19" spans="1:6" ht="43.2" customHeight="1" x14ac:dyDescent="0.35">
      <c r="A19" s="9">
        <v>18010400</v>
      </c>
      <c r="B19" s="15" t="s">
        <v>90</v>
      </c>
      <c r="C19" s="11">
        <f t="shared" si="1"/>
        <v>2849200</v>
      </c>
      <c r="D19" s="11">
        <f>1940700+275000+633500</f>
        <v>2849200</v>
      </c>
      <c r="E19" s="11">
        <v>0</v>
      </c>
      <c r="F19" s="11">
        <v>0</v>
      </c>
    </row>
    <row r="20" spans="1:6" ht="27" customHeight="1" x14ac:dyDescent="0.35">
      <c r="A20" s="9">
        <v>18010500</v>
      </c>
      <c r="B20" s="12" t="s">
        <v>5</v>
      </c>
      <c r="C20" s="11">
        <f t="shared" si="1"/>
        <v>139300</v>
      </c>
      <c r="D20" s="11">
        <v>139300</v>
      </c>
      <c r="E20" s="11">
        <v>0</v>
      </c>
      <c r="F20" s="11">
        <v>0</v>
      </c>
    </row>
    <row r="21" spans="1:6" ht="27" customHeight="1" x14ac:dyDescent="0.35">
      <c r="A21" s="9">
        <v>18010600</v>
      </c>
      <c r="B21" s="12" t="s">
        <v>6</v>
      </c>
      <c r="C21" s="11">
        <f t="shared" si="1"/>
        <v>211000</v>
      </c>
      <c r="D21" s="11">
        <v>211000</v>
      </c>
      <c r="E21" s="11">
        <v>0</v>
      </c>
      <c r="F21" s="11">
        <v>0</v>
      </c>
    </row>
    <row r="22" spans="1:6" ht="27" customHeight="1" x14ac:dyDescent="0.35">
      <c r="A22" s="9">
        <v>18010700</v>
      </c>
      <c r="B22" s="12" t="s">
        <v>7</v>
      </c>
      <c r="C22" s="11">
        <f t="shared" si="1"/>
        <v>12900</v>
      </c>
      <c r="D22" s="11">
        <v>12900</v>
      </c>
      <c r="E22" s="11">
        <v>0</v>
      </c>
      <c r="F22" s="11">
        <v>0</v>
      </c>
    </row>
    <row r="23" spans="1:6" ht="27" customHeight="1" x14ac:dyDescent="0.35">
      <c r="A23" s="9">
        <v>18010900</v>
      </c>
      <c r="B23" s="12" t="s">
        <v>8</v>
      </c>
      <c r="C23" s="11">
        <f t="shared" si="1"/>
        <v>46200</v>
      </c>
      <c r="D23" s="11">
        <v>46200</v>
      </c>
      <c r="E23" s="11">
        <v>0</v>
      </c>
      <c r="F23" s="11">
        <v>0</v>
      </c>
    </row>
    <row r="24" spans="1:6" ht="27" customHeight="1" x14ac:dyDescent="0.35">
      <c r="A24" s="9">
        <v>18030000</v>
      </c>
      <c r="B24" s="12" t="s">
        <v>209</v>
      </c>
      <c r="C24" s="11">
        <f t="shared" si="1"/>
        <v>42000</v>
      </c>
      <c r="D24" s="11">
        <f>D25+D26</f>
        <v>42000</v>
      </c>
      <c r="E24" s="11">
        <f t="shared" ref="E24:F24" si="2">E25+E26</f>
        <v>0</v>
      </c>
      <c r="F24" s="11">
        <f t="shared" si="2"/>
        <v>0</v>
      </c>
    </row>
    <row r="25" spans="1:6" ht="27" customHeight="1" x14ac:dyDescent="0.35">
      <c r="A25" s="9">
        <v>18030100</v>
      </c>
      <c r="B25" s="12" t="s">
        <v>210</v>
      </c>
      <c r="C25" s="11">
        <f t="shared" si="1"/>
        <v>34400</v>
      </c>
      <c r="D25" s="11">
        <f>32400+2000</f>
        <v>34400</v>
      </c>
      <c r="E25" s="11">
        <v>0</v>
      </c>
      <c r="F25" s="11">
        <v>0</v>
      </c>
    </row>
    <row r="26" spans="1:6" ht="27" customHeight="1" x14ac:dyDescent="0.35">
      <c r="A26" s="135">
        <v>18030200</v>
      </c>
      <c r="B26" s="12" t="s">
        <v>235</v>
      </c>
      <c r="C26" s="11">
        <f t="shared" si="1"/>
        <v>7600</v>
      </c>
      <c r="D26" s="11">
        <v>7600</v>
      </c>
      <c r="E26" s="11">
        <v>0</v>
      </c>
      <c r="F26" s="11">
        <v>0</v>
      </c>
    </row>
    <row r="27" spans="1:6" ht="27" customHeight="1" x14ac:dyDescent="0.35">
      <c r="A27" s="9">
        <v>18050000</v>
      </c>
      <c r="B27" s="12" t="s">
        <v>211</v>
      </c>
      <c r="C27" s="11">
        <f t="shared" si="1"/>
        <v>22168700</v>
      </c>
      <c r="D27" s="11">
        <f>D28+D29</f>
        <v>22168700</v>
      </c>
      <c r="E27" s="11">
        <v>0</v>
      </c>
      <c r="F27" s="11">
        <v>0</v>
      </c>
    </row>
    <row r="28" spans="1:6" ht="27" customHeight="1" x14ac:dyDescent="0.35">
      <c r="A28" s="129">
        <v>18050300</v>
      </c>
      <c r="B28" s="12" t="s">
        <v>212</v>
      </c>
      <c r="C28" s="11">
        <f t="shared" si="1"/>
        <v>3809400</v>
      </c>
      <c r="D28" s="11">
        <f>4604900-795500</f>
        <v>3809400</v>
      </c>
      <c r="E28" s="11">
        <v>0</v>
      </c>
      <c r="F28" s="11">
        <v>0</v>
      </c>
    </row>
    <row r="29" spans="1:6" ht="27" customHeight="1" x14ac:dyDescent="0.35">
      <c r="A29" s="9">
        <v>18050400</v>
      </c>
      <c r="B29" s="13" t="s">
        <v>213</v>
      </c>
      <c r="C29" s="11">
        <f t="shared" si="1"/>
        <v>18359300</v>
      </c>
      <c r="D29" s="11">
        <f>15349100+980200+2030000</f>
        <v>18359300</v>
      </c>
      <c r="E29" s="11">
        <v>0</v>
      </c>
      <c r="F29" s="11">
        <v>0</v>
      </c>
    </row>
    <row r="30" spans="1:6" ht="27" customHeight="1" x14ac:dyDescent="0.35">
      <c r="A30" s="16">
        <v>20000000</v>
      </c>
      <c r="B30" s="16" t="s">
        <v>9</v>
      </c>
      <c r="C30" s="11">
        <f t="shared" ref="C30:C54" si="3">D30+E30</f>
        <v>293200</v>
      </c>
      <c r="D30" s="17">
        <f>D31+D34+D37</f>
        <v>146400</v>
      </c>
      <c r="E30" s="17">
        <f>E31+E37</f>
        <v>146800</v>
      </c>
      <c r="F30" s="17">
        <f>F31+F37</f>
        <v>0</v>
      </c>
    </row>
    <row r="31" spans="1:6" ht="27" customHeight="1" x14ac:dyDescent="0.35">
      <c r="A31" s="18" t="s">
        <v>10</v>
      </c>
      <c r="B31" s="19" t="s">
        <v>11</v>
      </c>
      <c r="C31" s="11">
        <f t="shared" si="3"/>
        <v>16800</v>
      </c>
      <c r="D31" s="17">
        <f t="shared" ref="D31:F32" si="4">D32</f>
        <v>16800</v>
      </c>
      <c r="E31" s="17">
        <f t="shared" si="4"/>
        <v>0</v>
      </c>
      <c r="F31" s="17">
        <f t="shared" si="4"/>
        <v>0</v>
      </c>
    </row>
    <row r="32" spans="1:6" ht="27" customHeight="1" x14ac:dyDescent="0.35">
      <c r="A32" s="16">
        <v>21080000</v>
      </c>
      <c r="B32" s="20" t="s">
        <v>12</v>
      </c>
      <c r="C32" s="11">
        <f t="shared" si="3"/>
        <v>16800</v>
      </c>
      <c r="D32" s="17">
        <f t="shared" si="4"/>
        <v>16800</v>
      </c>
      <c r="E32" s="17">
        <f t="shared" si="4"/>
        <v>0</v>
      </c>
      <c r="F32" s="17">
        <f t="shared" si="4"/>
        <v>0</v>
      </c>
    </row>
    <row r="33" spans="1:9" ht="27" customHeight="1" x14ac:dyDescent="0.35">
      <c r="A33" s="16">
        <v>21081100</v>
      </c>
      <c r="B33" s="21" t="s">
        <v>13</v>
      </c>
      <c r="C33" s="11">
        <f t="shared" si="3"/>
        <v>16800</v>
      </c>
      <c r="D33" s="17">
        <f>8000+8800</f>
        <v>16800</v>
      </c>
      <c r="E33" s="17">
        <v>0</v>
      </c>
      <c r="F33" s="11">
        <v>0</v>
      </c>
    </row>
    <row r="34" spans="1:9" ht="36.6" customHeight="1" x14ac:dyDescent="0.35">
      <c r="A34" s="16">
        <v>22000000</v>
      </c>
      <c r="B34" s="12" t="s">
        <v>104</v>
      </c>
      <c r="C34" s="11">
        <f t="shared" si="3"/>
        <v>129600</v>
      </c>
      <c r="D34" s="17">
        <f>D35</f>
        <v>129600</v>
      </c>
      <c r="E34" s="17">
        <v>0</v>
      </c>
      <c r="F34" s="11">
        <v>0</v>
      </c>
    </row>
    <row r="35" spans="1:9" ht="27" customHeight="1" x14ac:dyDescent="0.35">
      <c r="A35" s="16">
        <v>22010000</v>
      </c>
      <c r="B35" s="21" t="s">
        <v>105</v>
      </c>
      <c r="C35" s="11">
        <f t="shared" si="3"/>
        <v>129600</v>
      </c>
      <c r="D35" s="17">
        <f>D36</f>
        <v>129600</v>
      </c>
      <c r="E35" s="17">
        <v>0</v>
      </c>
      <c r="F35" s="11">
        <v>0</v>
      </c>
    </row>
    <row r="36" spans="1:9" ht="27" customHeight="1" x14ac:dyDescent="0.35">
      <c r="A36" s="16">
        <v>22012500</v>
      </c>
      <c r="B36" s="21" t="s">
        <v>106</v>
      </c>
      <c r="C36" s="11">
        <f t="shared" si="3"/>
        <v>129600</v>
      </c>
      <c r="D36" s="17">
        <f>120000+9600</f>
        <v>129600</v>
      </c>
      <c r="E36" s="17">
        <v>0</v>
      </c>
      <c r="F36" s="11">
        <v>0</v>
      </c>
    </row>
    <row r="37" spans="1:9" ht="27" customHeight="1" x14ac:dyDescent="0.35">
      <c r="A37" s="16">
        <v>25000000</v>
      </c>
      <c r="B37" s="21" t="s">
        <v>14</v>
      </c>
      <c r="C37" s="11">
        <f t="shared" si="3"/>
        <v>146800</v>
      </c>
      <c r="D37" s="17">
        <f>D38</f>
        <v>0</v>
      </c>
      <c r="E37" s="17">
        <f>E38</f>
        <v>146800</v>
      </c>
      <c r="F37" s="17">
        <f>F38</f>
        <v>0</v>
      </c>
    </row>
    <row r="38" spans="1:9" ht="42" customHeight="1" x14ac:dyDescent="0.35">
      <c r="A38" s="16">
        <v>25010000</v>
      </c>
      <c r="B38" s="22" t="s">
        <v>91</v>
      </c>
      <c r="C38" s="11">
        <f t="shared" si="3"/>
        <v>146800</v>
      </c>
      <c r="D38" s="17">
        <f>D39+D40</f>
        <v>0</v>
      </c>
      <c r="E38" s="17">
        <f>E39+E40</f>
        <v>146800</v>
      </c>
      <c r="F38" s="17">
        <f>F39+F40</f>
        <v>0</v>
      </c>
    </row>
    <row r="39" spans="1:9" ht="37.5" customHeight="1" x14ac:dyDescent="0.35">
      <c r="A39" s="16">
        <v>25010100</v>
      </c>
      <c r="B39" s="22" t="s">
        <v>15</v>
      </c>
      <c r="C39" s="11">
        <f t="shared" si="3"/>
        <v>142350</v>
      </c>
      <c r="D39" s="17">
        <v>0</v>
      </c>
      <c r="E39" s="17">
        <f>145850-3500</f>
        <v>142350</v>
      </c>
      <c r="F39" s="11">
        <v>0</v>
      </c>
      <c r="I39" s="14"/>
    </row>
    <row r="40" spans="1:9" ht="24.6" customHeight="1" x14ac:dyDescent="0.35">
      <c r="A40" s="16">
        <v>25010300</v>
      </c>
      <c r="B40" s="13" t="s">
        <v>16</v>
      </c>
      <c r="C40" s="11">
        <f t="shared" si="3"/>
        <v>4450</v>
      </c>
      <c r="D40" s="17">
        <v>0</v>
      </c>
      <c r="E40" s="17">
        <v>4450</v>
      </c>
      <c r="F40" s="11">
        <v>0</v>
      </c>
      <c r="I40" s="14"/>
    </row>
    <row r="41" spans="1:9" ht="27" customHeight="1" x14ac:dyDescent="0.35">
      <c r="A41" s="10"/>
      <c r="B41" s="16" t="s">
        <v>17</v>
      </c>
      <c r="C41" s="11">
        <f t="shared" si="3"/>
        <v>25992600</v>
      </c>
      <c r="D41" s="17">
        <f>D13+D30</f>
        <v>25845800</v>
      </c>
      <c r="E41" s="17">
        <f>E13+E30</f>
        <v>146800</v>
      </c>
      <c r="F41" s="17">
        <f>F13+F30</f>
        <v>0</v>
      </c>
      <c r="I41" s="14"/>
    </row>
    <row r="42" spans="1:9" ht="27" customHeight="1" x14ac:dyDescent="0.35">
      <c r="A42" s="10">
        <v>40000000</v>
      </c>
      <c r="B42" s="16" t="s">
        <v>18</v>
      </c>
      <c r="C42" s="11">
        <f t="shared" si="3"/>
        <v>135699467</v>
      </c>
      <c r="D42" s="17">
        <f>D43</f>
        <v>135699467</v>
      </c>
      <c r="E42" s="17">
        <f>E43</f>
        <v>0</v>
      </c>
      <c r="F42" s="17">
        <f>F43</f>
        <v>0</v>
      </c>
      <c r="I42" s="14"/>
    </row>
    <row r="43" spans="1:9" ht="27" customHeight="1" x14ac:dyDescent="0.35">
      <c r="A43" s="16">
        <v>41000000</v>
      </c>
      <c r="B43" s="21" t="s">
        <v>19</v>
      </c>
      <c r="C43" s="11">
        <f t="shared" si="3"/>
        <v>135699467</v>
      </c>
      <c r="D43" s="17">
        <f>D44+D46</f>
        <v>135699467</v>
      </c>
      <c r="E43" s="17">
        <f>E44+E46</f>
        <v>0</v>
      </c>
      <c r="F43" s="17">
        <f>F44+F46</f>
        <v>0</v>
      </c>
    </row>
    <row r="44" spans="1:9" ht="27" customHeight="1" x14ac:dyDescent="0.35">
      <c r="A44" s="16">
        <v>41020000</v>
      </c>
      <c r="B44" s="21" t="s">
        <v>20</v>
      </c>
      <c r="C44" s="11">
        <f t="shared" si="3"/>
        <v>11783320</v>
      </c>
      <c r="D44" s="17">
        <f>D45</f>
        <v>11783320</v>
      </c>
      <c r="E44" s="17">
        <f>E45</f>
        <v>0</v>
      </c>
      <c r="F44" s="17">
        <f>F45</f>
        <v>0</v>
      </c>
    </row>
    <row r="45" spans="1:9" ht="27" customHeight="1" x14ac:dyDescent="0.35">
      <c r="A45" s="23" t="s">
        <v>84</v>
      </c>
      <c r="B45" s="24" t="s">
        <v>85</v>
      </c>
      <c r="C45" s="11">
        <f t="shared" si="3"/>
        <v>11783320</v>
      </c>
      <c r="D45" s="17">
        <f>12277820+1300000-2222500+428000</f>
        <v>11783320</v>
      </c>
      <c r="E45" s="17">
        <v>0</v>
      </c>
      <c r="F45" s="11">
        <v>0</v>
      </c>
    </row>
    <row r="46" spans="1:9" ht="27" customHeight="1" x14ac:dyDescent="0.35">
      <c r="A46" s="16">
        <v>41030000</v>
      </c>
      <c r="B46" s="25" t="s">
        <v>21</v>
      </c>
      <c r="C46" s="11">
        <f t="shared" si="3"/>
        <v>123916147</v>
      </c>
      <c r="D46" s="17">
        <f>D47+D48+D50+D52+D53</f>
        <v>123916147</v>
      </c>
      <c r="E46" s="17">
        <f>E47+E48+E50+E52+E53</f>
        <v>0</v>
      </c>
      <c r="F46" s="17">
        <f>F47+F48+F50+F52+F53</f>
        <v>0</v>
      </c>
    </row>
    <row r="47" spans="1:9" ht="78.599999999999994" customHeight="1" x14ac:dyDescent="0.35">
      <c r="A47" s="16">
        <v>41030600</v>
      </c>
      <c r="B47" s="26" t="s">
        <v>101</v>
      </c>
      <c r="C47" s="11">
        <f t="shared" si="3"/>
        <v>121675900</v>
      </c>
      <c r="D47" s="17">
        <f>125886300-4210400</f>
        <v>121675900</v>
      </c>
      <c r="E47" s="17">
        <v>0</v>
      </c>
      <c r="F47" s="17">
        <v>0</v>
      </c>
    </row>
    <row r="48" spans="1:9" ht="240.6" hidden="1" customHeight="1" x14ac:dyDescent="0.35">
      <c r="A48" s="16">
        <v>41030900</v>
      </c>
      <c r="B48" s="27" t="s">
        <v>22</v>
      </c>
      <c r="C48" s="11">
        <f t="shared" si="3"/>
        <v>0</v>
      </c>
      <c r="D48" s="17"/>
      <c r="E48" s="17">
        <v>0</v>
      </c>
      <c r="F48" s="17">
        <v>0</v>
      </c>
    </row>
    <row r="49" spans="1:6" ht="69" hidden="1" customHeight="1" x14ac:dyDescent="0.35">
      <c r="A49" s="16">
        <v>41035000</v>
      </c>
      <c r="B49" s="27" t="s">
        <v>23</v>
      </c>
      <c r="C49" s="11">
        <f t="shared" si="3"/>
        <v>0</v>
      </c>
      <c r="D49" s="17"/>
      <c r="E49" s="17">
        <v>0</v>
      </c>
      <c r="F49" s="17">
        <v>0</v>
      </c>
    </row>
    <row r="50" spans="1:6" ht="27" customHeight="1" x14ac:dyDescent="0.35">
      <c r="A50" s="16">
        <v>41035000</v>
      </c>
      <c r="B50" s="27" t="s">
        <v>103</v>
      </c>
      <c r="C50" s="11">
        <f t="shared" si="3"/>
        <v>470189</v>
      </c>
      <c r="D50" s="17">
        <f>D51</f>
        <v>470189</v>
      </c>
      <c r="E50" s="17">
        <f>E51</f>
        <v>0</v>
      </c>
      <c r="F50" s="17">
        <f>F51</f>
        <v>0</v>
      </c>
    </row>
    <row r="51" spans="1:6" ht="64.2" customHeight="1" x14ac:dyDescent="0.35">
      <c r="A51" s="16"/>
      <c r="B51" s="27" t="s">
        <v>232</v>
      </c>
      <c r="C51" s="11">
        <f t="shared" si="3"/>
        <v>470189</v>
      </c>
      <c r="D51" s="17">
        <f>50000+340000+77766+10000-7577</f>
        <v>470189</v>
      </c>
      <c r="E51" s="17">
        <v>0</v>
      </c>
      <c r="F51" s="17">
        <v>0</v>
      </c>
    </row>
    <row r="52" spans="1:6" ht="139.80000000000001" customHeight="1" x14ac:dyDescent="0.35">
      <c r="A52" s="10">
        <v>41035800</v>
      </c>
      <c r="B52" s="26" t="s">
        <v>216</v>
      </c>
      <c r="C52" s="11">
        <f t="shared" si="3"/>
        <v>1770058</v>
      </c>
      <c r="D52" s="28">
        <f>2096758-52000-124100-150600</f>
        <v>1770058</v>
      </c>
      <c r="E52" s="17">
        <v>0</v>
      </c>
      <c r="F52" s="17">
        <v>0</v>
      </c>
    </row>
    <row r="53" spans="1:6" ht="22.8" hidden="1" customHeight="1" x14ac:dyDescent="0.35">
      <c r="A53" s="16">
        <v>41037000</v>
      </c>
      <c r="B53" s="26" t="s">
        <v>86</v>
      </c>
      <c r="C53" s="11">
        <f t="shared" si="3"/>
        <v>0</v>
      </c>
      <c r="D53" s="17"/>
      <c r="E53" s="17">
        <v>0</v>
      </c>
      <c r="F53" s="17">
        <v>0</v>
      </c>
    </row>
    <row r="54" spans="1:6" ht="33" customHeight="1" x14ac:dyDescent="0.35">
      <c r="A54" s="29"/>
      <c r="B54" s="16" t="s">
        <v>24</v>
      </c>
      <c r="C54" s="11">
        <f t="shared" si="3"/>
        <v>161692067</v>
      </c>
      <c r="D54" s="17">
        <f>D41+D42</f>
        <v>161545267</v>
      </c>
      <c r="E54" s="17">
        <f>E41+E42</f>
        <v>146800</v>
      </c>
      <c r="F54" s="17">
        <f>F41+F42</f>
        <v>0</v>
      </c>
    </row>
    <row r="55" spans="1:6" ht="43.5" hidden="1" customHeight="1" x14ac:dyDescent="0.35">
      <c r="A55" s="136" t="s">
        <v>25</v>
      </c>
      <c r="B55" s="136"/>
      <c r="C55" s="136"/>
      <c r="D55" s="136"/>
      <c r="E55" s="136"/>
      <c r="F55" s="136"/>
    </row>
    <row r="58" spans="1:6" x14ac:dyDescent="0.35">
      <c r="C58" s="30"/>
      <c r="D58" s="30"/>
      <c r="E58" s="31"/>
    </row>
    <row r="59" spans="1:6" hidden="1" x14ac:dyDescent="0.35">
      <c r="B59" s="3" t="s">
        <v>26</v>
      </c>
      <c r="C59" s="30"/>
      <c r="D59" s="30"/>
      <c r="E59" s="31" t="s">
        <v>27</v>
      </c>
    </row>
    <row r="60" spans="1:6" x14ac:dyDescent="0.35">
      <c r="C60" s="30"/>
      <c r="D60" s="30"/>
      <c r="E60" s="30"/>
    </row>
    <row r="63" spans="1:6" ht="16.5" customHeight="1" x14ac:dyDescent="0.35"/>
    <row r="96" hidden="1" x14ac:dyDescent="0.35"/>
  </sheetData>
  <mergeCells count="8">
    <mergeCell ref="A55:F55"/>
    <mergeCell ref="D11:D12"/>
    <mergeCell ref="E11:F11"/>
    <mergeCell ref="A8:F8"/>
    <mergeCell ref="A9:F9"/>
    <mergeCell ref="A11:A12"/>
    <mergeCell ref="B11:B12"/>
    <mergeCell ref="C11:C12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&amp;C&amp;"Bookman Old Style,обычный"&amp;18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view="pageBreakPreview" zoomScale="60" zoomScaleNormal="63" workbookViewId="0">
      <selection activeCell="D14" sqref="D14"/>
    </sheetView>
  </sheetViews>
  <sheetFormatPr defaultColWidth="9.109375" defaultRowHeight="16.8" x14ac:dyDescent="0.3"/>
  <cols>
    <col min="1" max="1" width="11.33203125" style="1" customWidth="1"/>
    <col min="2" max="2" width="64.88671875" style="1" customWidth="1"/>
    <col min="3" max="3" width="22.88671875" style="1" customWidth="1"/>
    <col min="4" max="4" width="23.109375" style="1" customWidth="1"/>
    <col min="5" max="5" width="18.5546875" style="1" customWidth="1"/>
    <col min="6" max="6" width="20.6640625" style="1" customWidth="1"/>
    <col min="7" max="7" width="21.109375" style="1" customWidth="1"/>
    <col min="8" max="16384" width="9.109375" style="1"/>
  </cols>
  <sheetData>
    <row r="1" spans="1:10" s="32" customFormat="1" ht="19.5" customHeight="1" x14ac:dyDescent="0.4">
      <c r="E1" s="140" t="s">
        <v>92</v>
      </c>
      <c r="F1" s="140"/>
      <c r="G1" s="45"/>
      <c r="H1" s="46"/>
      <c r="I1" s="46"/>
      <c r="J1" s="46"/>
    </row>
    <row r="2" spans="1:10" s="32" customFormat="1" ht="19.5" customHeight="1" x14ac:dyDescent="0.4">
      <c r="E2" s="144" t="s">
        <v>32</v>
      </c>
      <c r="F2" s="144"/>
      <c r="H2" s="47"/>
      <c r="I2" s="47"/>
      <c r="J2" s="47"/>
    </row>
    <row r="3" spans="1:10" s="32" customFormat="1" ht="20.100000000000001" customHeight="1" x14ac:dyDescent="0.4">
      <c r="E3" s="95" t="s">
        <v>99</v>
      </c>
      <c r="F3" s="95"/>
      <c r="H3" s="46"/>
      <c r="I3" s="46"/>
      <c r="J3" s="46"/>
    </row>
    <row r="4" spans="1:10" s="32" customFormat="1" ht="20.100000000000001" customHeight="1" x14ac:dyDescent="0.4">
      <c r="E4" s="95" t="s">
        <v>233</v>
      </c>
      <c r="F4" s="95"/>
      <c r="G4" s="46"/>
      <c r="H4" s="46"/>
      <c r="I4" s="46"/>
    </row>
    <row r="5" spans="1:10" s="32" customFormat="1" ht="43.5" customHeight="1" x14ac:dyDescent="0.35">
      <c r="A5" s="142" t="s">
        <v>45</v>
      </c>
      <c r="B5" s="142"/>
      <c r="C5" s="142"/>
      <c r="D5" s="142"/>
      <c r="E5" s="142"/>
      <c r="F5" s="142"/>
      <c r="G5" s="46"/>
      <c r="H5" s="46"/>
      <c r="I5" s="46"/>
    </row>
    <row r="6" spans="1:10" s="32" customFormat="1" ht="25.5" customHeight="1" x14ac:dyDescent="0.35">
      <c r="A6" s="143" t="s">
        <v>202</v>
      </c>
      <c r="B6" s="143"/>
      <c r="C6" s="143"/>
      <c r="D6" s="143"/>
      <c r="E6" s="143"/>
      <c r="F6" s="143"/>
      <c r="G6" s="48"/>
    </row>
    <row r="7" spans="1:10" x14ac:dyDescent="0.3">
      <c r="F7" s="37" t="s">
        <v>35</v>
      </c>
    </row>
    <row r="8" spans="1:10" ht="16.5" customHeight="1" x14ac:dyDescent="0.3">
      <c r="A8" s="137" t="s">
        <v>28</v>
      </c>
      <c r="B8" s="137" t="s">
        <v>46</v>
      </c>
      <c r="C8" s="137" t="s">
        <v>30</v>
      </c>
      <c r="D8" s="137" t="s">
        <v>2</v>
      </c>
      <c r="E8" s="137" t="s">
        <v>3</v>
      </c>
      <c r="F8" s="137"/>
    </row>
    <row r="9" spans="1:10" ht="36" x14ac:dyDescent="0.3">
      <c r="A9" s="137"/>
      <c r="B9" s="137"/>
      <c r="C9" s="137"/>
      <c r="D9" s="137"/>
      <c r="E9" s="9" t="s">
        <v>30</v>
      </c>
      <c r="F9" s="9" t="s">
        <v>31</v>
      </c>
    </row>
    <row r="10" spans="1:10" ht="30" customHeight="1" x14ac:dyDescent="0.3">
      <c r="A10" s="81">
        <v>200000</v>
      </c>
      <c r="B10" s="49" t="s">
        <v>36</v>
      </c>
      <c r="C10" s="101">
        <f>D10+E10</f>
        <v>1429480</v>
      </c>
      <c r="D10" s="101">
        <f>D11</f>
        <v>-5818328</v>
      </c>
      <c r="E10" s="101">
        <f>E11</f>
        <v>7247808</v>
      </c>
      <c r="F10" s="101">
        <f>F11</f>
        <v>7247808</v>
      </c>
    </row>
    <row r="11" spans="1:10" ht="38.25" customHeight="1" x14ac:dyDescent="0.3">
      <c r="A11" s="81">
        <v>208000</v>
      </c>
      <c r="B11" s="49" t="s">
        <v>37</v>
      </c>
      <c r="C11" s="101">
        <f>C12-C13+C14</f>
        <v>1429480</v>
      </c>
      <c r="D11" s="101">
        <f>D12-D13+D14</f>
        <v>-5818328</v>
      </c>
      <c r="E11" s="101">
        <f>E12-E13+E14</f>
        <v>7247808</v>
      </c>
      <c r="F11" s="101">
        <f>F12-F13+F14</f>
        <v>7247808</v>
      </c>
    </row>
    <row r="12" spans="1:10" ht="20.100000000000001" customHeight="1" x14ac:dyDescent="0.3">
      <c r="A12" s="81">
        <v>208100</v>
      </c>
      <c r="B12" s="49" t="s">
        <v>38</v>
      </c>
      <c r="C12" s="101">
        <f>D12+E12</f>
        <v>1586091.55</v>
      </c>
      <c r="D12" s="101">
        <v>1586091.55</v>
      </c>
      <c r="E12" s="101">
        <v>0</v>
      </c>
      <c r="F12" s="101">
        <v>0</v>
      </c>
    </row>
    <row r="13" spans="1:10" ht="20.100000000000001" customHeight="1" x14ac:dyDescent="0.3">
      <c r="A13" s="81">
        <v>208200</v>
      </c>
      <c r="B13" s="49" t="s">
        <v>39</v>
      </c>
      <c r="C13" s="101">
        <f>D13+E13</f>
        <v>156611.54999999999</v>
      </c>
      <c r="D13" s="101">
        <f>320311.55-163700</f>
        <v>156611.54999999999</v>
      </c>
      <c r="E13" s="101">
        <v>0</v>
      </c>
      <c r="F13" s="101">
        <v>0</v>
      </c>
    </row>
    <row r="14" spans="1:10" ht="51" customHeight="1" x14ac:dyDescent="0.3">
      <c r="A14" s="81">
        <v>208400</v>
      </c>
      <c r="B14" s="49" t="s">
        <v>40</v>
      </c>
      <c r="C14" s="101">
        <f>D14+E14</f>
        <v>0</v>
      </c>
      <c r="D14" s="101">
        <f>-4439700+-968760+-1300000+-326442+-60000+-210870+-24585+84065+-1516</f>
        <v>-7247808</v>
      </c>
      <c r="E14" s="101">
        <f>F14</f>
        <v>7247808</v>
      </c>
      <c r="F14" s="101">
        <f>4439700+968760+1300000+326442+60000+210870+24585-84065+1516</f>
        <v>7247808</v>
      </c>
    </row>
    <row r="15" spans="1:10" ht="27.75" customHeight="1" x14ac:dyDescent="0.35">
      <c r="A15" s="145" t="s">
        <v>41</v>
      </c>
      <c r="B15" s="146"/>
      <c r="C15" s="101">
        <f>D15+E15</f>
        <v>1429480</v>
      </c>
      <c r="D15" s="101">
        <f>D10</f>
        <v>-5818328</v>
      </c>
      <c r="E15" s="101">
        <f>E10</f>
        <v>7247808</v>
      </c>
      <c r="F15" s="101">
        <f>F10</f>
        <v>7247808</v>
      </c>
    </row>
    <row r="16" spans="1:10" ht="21" customHeight="1" x14ac:dyDescent="0.3">
      <c r="A16" s="81">
        <v>600000</v>
      </c>
      <c r="B16" s="49" t="s">
        <v>42</v>
      </c>
      <c r="C16" s="101">
        <f>D16+E16</f>
        <v>1429480</v>
      </c>
      <c r="D16" s="101">
        <f>D17</f>
        <v>-5818328</v>
      </c>
      <c r="E16" s="101">
        <f>E17</f>
        <v>7247808</v>
      </c>
      <c r="F16" s="101">
        <f>F17</f>
        <v>7247808</v>
      </c>
    </row>
    <row r="17" spans="1:8" ht="20.100000000000001" customHeight="1" x14ac:dyDescent="0.3">
      <c r="A17" s="81">
        <v>602000</v>
      </c>
      <c r="B17" s="49" t="s">
        <v>43</v>
      </c>
      <c r="C17" s="101">
        <f>C18-C19+C20</f>
        <v>1429480</v>
      </c>
      <c r="D17" s="101">
        <f>D18-D19+D20</f>
        <v>-5818328</v>
      </c>
      <c r="E17" s="101">
        <f>E18-E19+E20</f>
        <v>7247808</v>
      </c>
      <c r="F17" s="101">
        <f>F18-F19+F20</f>
        <v>7247808</v>
      </c>
    </row>
    <row r="18" spans="1:8" ht="19.5" customHeight="1" x14ac:dyDescent="0.3">
      <c r="A18" s="81">
        <v>602100</v>
      </c>
      <c r="B18" s="49" t="s">
        <v>38</v>
      </c>
      <c r="C18" s="101">
        <f>D18+E18</f>
        <v>1586091.55</v>
      </c>
      <c r="D18" s="101">
        <f>D12</f>
        <v>1586091.55</v>
      </c>
      <c r="E18" s="101">
        <v>0</v>
      </c>
      <c r="F18" s="101">
        <v>0</v>
      </c>
    </row>
    <row r="19" spans="1:8" ht="20.100000000000001" customHeight="1" x14ac:dyDescent="0.3">
      <c r="A19" s="81">
        <v>602200</v>
      </c>
      <c r="B19" s="49" t="s">
        <v>39</v>
      </c>
      <c r="C19" s="101">
        <f>D19+E19</f>
        <v>156611.54999999999</v>
      </c>
      <c r="D19" s="101">
        <f>D13</f>
        <v>156611.54999999999</v>
      </c>
      <c r="E19" s="101">
        <v>0</v>
      </c>
      <c r="F19" s="101">
        <v>0</v>
      </c>
    </row>
    <row r="20" spans="1:8" ht="49.5" customHeight="1" x14ac:dyDescent="0.3">
      <c r="A20" s="81">
        <v>602400</v>
      </c>
      <c r="B20" s="49" t="s">
        <v>40</v>
      </c>
      <c r="C20" s="101">
        <f>D20+E20</f>
        <v>0</v>
      </c>
      <c r="D20" s="101">
        <f>D14</f>
        <v>-7247808</v>
      </c>
      <c r="E20" s="101">
        <f>E14</f>
        <v>7247808</v>
      </c>
      <c r="F20" s="101">
        <f>F14</f>
        <v>7247808</v>
      </c>
    </row>
    <row r="21" spans="1:8" ht="28.5" customHeight="1" x14ac:dyDescent="0.35">
      <c r="A21" s="145" t="s">
        <v>44</v>
      </c>
      <c r="B21" s="146"/>
      <c r="C21" s="101">
        <f>D21+E21</f>
        <v>1429480</v>
      </c>
      <c r="D21" s="101">
        <f>D16</f>
        <v>-5818328</v>
      </c>
      <c r="E21" s="101">
        <f>E16</f>
        <v>7247808</v>
      </c>
      <c r="F21" s="101">
        <f>F16</f>
        <v>7247808</v>
      </c>
    </row>
    <row r="24" spans="1:8" ht="18.75" customHeight="1" x14ac:dyDescent="0.3">
      <c r="A24" s="38"/>
      <c r="B24" s="39"/>
      <c r="C24" s="39"/>
      <c r="D24" s="40"/>
      <c r="E24" s="39"/>
      <c r="F24" s="39"/>
      <c r="G24" s="39"/>
      <c r="H24" s="38"/>
    </row>
    <row r="25" spans="1:8" ht="18.75" customHeight="1" x14ac:dyDescent="0.3">
      <c r="B25" s="141"/>
      <c r="C25" s="141"/>
      <c r="D25" s="141"/>
      <c r="E25" s="141"/>
      <c r="F25" s="141"/>
      <c r="G25" s="141"/>
    </row>
  </sheetData>
  <mergeCells count="12">
    <mergeCell ref="E1:F1"/>
    <mergeCell ref="B25:G25"/>
    <mergeCell ref="A5:F5"/>
    <mergeCell ref="A8:A9"/>
    <mergeCell ref="B8:B9"/>
    <mergeCell ref="D8:D9"/>
    <mergeCell ref="E8:F8"/>
    <mergeCell ref="C8:C9"/>
    <mergeCell ref="A6:F6"/>
    <mergeCell ref="E2:F2"/>
    <mergeCell ref="A15:B15"/>
    <mergeCell ref="A21:B2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9"/>
  <sheetViews>
    <sheetView view="pageBreakPreview" zoomScale="53" zoomScaleNormal="100" zoomScaleSheetLayoutView="53" zoomScalePageLayoutView="60" workbookViewId="0">
      <pane xSplit="4" ySplit="12" topLeftCell="E13" activePane="bottomRight" state="frozen"/>
      <selection pane="topRight" activeCell="E1" sqref="E1"/>
      <selection pane="bottomLeft" activeCell="A15" sqref="A15"/>
      <selection pane="bottomRight" activeCell="Q1" sqref="Q1:Q1048576"/>
    </sheetView>
  </sheetViews>
  <sheetFormatPr defaultColWidth="9.109375" defaultRowHeight="18" x14ac:dyDescent="0.35"/>
  <cols>
    <col min="1" max="1" width="17.44140625" style="103" customWidth="1"/>
    <col min="2" max="2" width="22" style="103" customWidth="1"/>
    <col min="3" max="3" width="18.5546875" style="52" customWidth="1"/>
    <col min="4" max="4" width="72.44140625" style="3" customWidth="1"/>
    <col min="5" max="5" width="20.44140625" style="3" customWidth="1"/>
    <col min="6" max="6" width="20.109375" style="3" customWidth="1"/>
    <col min="7" max="7" width="19.109375" style="3" customWidth="1"/>
    <col min="8" max="8" width="18.109375" style="3" customWidth="1"/>
    <col min="9" max="9" width="12.6640625" style="3" customWidth="1"/>
    <col min="10" max="10" width="15.109375" style="3" customWidth="1"/>
    <col min="11" max="11" width="15.5546875" style="3" customWidth="1"/>
    <col min="12" max="12" width="15.44140625" style="3" customWidth="1"/>
    <col min="13" max="13" width="14.44140625" style="3" customWidth="1"/>
    <col min="14" max="14" width="15.44140625" style="3" customWidth="1"/>
    <col min="15" max="15" width="15.5546875" style="3" customWidth="1"/>
    <col min="16" max="16" width="21" style="3" customWidth="1"/>
    <col min="17" max="17" width="20.44140625" style="3" hidden="1" customWidth="1"/>
    <col min="18" max="16384" width="9.109375" style="3"/>
  </cols>
  <sheetData>
    <row r="1" spans="1:18" s="35" customFormat="1" ht="25.8" customHeight="1" x14ac:dyDescent="0.35">
      <c r="A1" s="102"/>
      <c r="B1" s="102"/>
      <c r="C1" s="68"/>
      <c r="N1" s="149" t="s">
        <v>93</v>
      </c>
      <c r="O1" s="149"/>
      <c r="P1" s="149"/>
    </row>
    <row r="2" spans="1:18" s="35" customFormat="1" ht="25.8" customHeight="1" x14ac:dyDescent="0.35">
      <c r="A2" s="102"/>
      <c r="B2" s="102"/>
      <c r="C2" s="68"/>
      <c r="F2" s="69"/>
      <c r="G2" s="69"/>
      <c r="H2" s="69"/>
      <c r="I2" s="69" t="s">
        <v>47</v>
      </c>
      <c r="N2" s="154" t="s">
        <v>32</v>
      </c>
      <c r="O2" s="154"/>
      <c r="P2" s="154"/>
      <c r="Q2" s="154"/>
    </row>
    <row r="3" spans="1:18" s="35" customFormat="1" ht="25.8" customHeight="1" x14ac:dyDescent="0.35">
      <c r="A3" s="102"/>
      <c r="B3" s="102"/>
      <c r="C3" s="68"/>
      <c r="F3" s="69"/>
      <c r="G3" s="69"/>
      <c r="H3" s="69"/>
      <c r="I3" s="69"/>
      <c r="N3" s="149" t="s">
        <v>99</v>
      </c>
      <c r="O3" s="149"/>
      <c r="P3" s="149"/>
      <c r="R3" s="44"/>
    </row>
    <row r="4" spans="1:18" s="35" customFormat="1" ht="25.8" customHeight="1" x14ac:dyDescent="0.35">
      <c r="A4" s="102"/>
      <c r="B4" s="102"/>
      <c r="C4" s="68"/>
      <c r="E4" s="69"/>
      <c r="F4" s="69"/>
      <c r="H4" s="69"/>
      <c r="I4" s="69"/>
      <c r="N4" s="150" t="s">
        <v>233</v>
      </c>
      <c r="O4" s="150"/>
      <c r="P4" s="150"/>
      <c r="Q4" s="69"/>
      <c r="R4" s="44"/>
    </row>
    <row r="5" spans="1:18" x14ac:dyDescent="0.35">
      <c r="E5" s="54"/>
      <c r="F5" s="53"/>
      <c r="H5" s="53"/>
      <c r="I5" s="53"/>
      <c r="L5" s="50"/>
      <c r="M5" s="50"/>
      <c r="N5" s="50"/>
      <c r="Q5" s="54"/>
    </row>
    <row r="6" spans="1:18" x14ac:dyDescent="0.35">
      <c r="E6" s="53"/>
      <c r="F6" s="53"/>
      <c r="G6" s="53"/>
      <c r="H6" s="53"/>
      <c r="I6" s="53"/>
      <c r="Q6" s="53"/>
    </row>
    <row r="7" spans="1:18" s="35" customFormat="1" ht="75" customHeight="1" x14ac:dyDescent="0.35">
      <c r="A7" s="151" t="s">
        <v>107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</row>
    <row r="8" spans="1:18" x14ac:dyDescent="0.35">
      <c r="N8" s="55"/>
      <c r="P8" s="52" t="s">
        <v>35</v>
      </c>
    </row>
    <row r="10" spans="1:18" s="41" customFormat="1" ht="27.75" customHeight="1" x14ac:dyDescent="0.3">
      <c r="A10" s="152" t="s">
        <v>60</v>
      </c>
      <c r="B10" s="152" t="s">
        <v>108</v>
      </c>
      <c r="C10" s="147" t="s">
        <v>109</v>
      </c>
      <c r="D10" s="148" t="s">
        <v>110</v>
      </c>
      <c r="E10" s="147" t="s">
        <v>2</v>
      </c>
      <c r="F10" s="147"/>
      <c r="G10" s="147"/>
      <c r="H10" s="147"/>
      <c r="I10" s="147"/>
      <c r="J10" s="147" t="s">
        <v>3</v>
      </c>
      <c r="K10" s="147"/>
      <c r="L10" s="147"/>
      <c r="M10" s="147"/>
      <c r="N10" s="147"/>
      <c r="O10" s="147"/>
      <c r="P10" s="147" t="s">
        <v>48</v>
      </c>
    </row>
    <row r="11" spans="1:18" s="41" customFormat="1" ht="35.25" customHeight="1" x14ac:dyDescent="0.3">
      <c r="A11" s="153"/>
      <c r="B11" s="153"/>
      <c r="C11" s="147"/>
      <c r="D11" s="148"/>
      <c r="E11" s="147" t="s">
        <v>30</v>
      </c>
      <c r="F11" s="147" t="s">
        <v>61</v>
      </c>
      <c r="G11" s="147" t="s">
        <v>49</v>
      </c>
      <c r="H11" s="147"/>
      <c r="I11" s="147" t="s">
        <v>62</v>
      </c>
      <c r="J11" s="147" t="s">
        <v>30</v>
      </c>
      <c r="K11" s="147" t="s">
        <v>61</v>
      </c>
      <c r="L11" s="147" t="s">
        <v>49</v>
      </c>
      <c r="M11" s="147"/>
      <c r="N11" s="147" t="s">
        <v>62</v>
      </c>
      <c r="O11" s="70" t="s">
        <v>49</v>
      </c>
      <c r="P11" s="147"/>
      <c r="Q11" s="147" t="s">
        <v>30</v>
      </c>
    </row>
    <row r="12" spans="1:18" s="41" customFormat="1" ht="54.75" customHeight="1" x14ac:dyDescent="0.3">
      <c r="A12" s="153"/>
      <c r="B12" s="153"/>
      <c r="C12" s="147"/>
      <c r="D12" s="148"/>
      <c r="E12" s="147"/>
      <c r="F12" s="147"/>
      <c r="G12" s="70" t="s">
        <v>50</v>
      </c>
      <c r="H12" s="70" t="s">
        <v>51</v>
      </c>
      <c r="I12" s="147"/>
      <c r="J12" s="147"/>
      <c r="K12" s="147"/>
      <c r="L12" s="70" t="s">
        <v>50</v>
      </c>
      <c r="M12" s="70" t="s">
        <v>51</v>
      </c>
      <c r="N12" s="147"/>
      <c r="O12" s="70" t="s">
        <v>52</v>
      </c>
      <c r="P12" s="147"/>
      <c r="Q12" s="147"/>
    </row>
    <row r="13" spans="1:18" s="50" customFormat="1" x14ac:dyDescent="0.35">
      <c r="A13" s="81">
        <v>1</v>
      </c>
      <c r="B13" s="81">
        <v>2</v>
      </c>
      <c r="C13" s="56">
        <v>3</v>
      </c>
      <c r="D13" s="56">
        <v>4</v>
      </c>
      <c r="E13" s="56">
        <v>5</v>
      </c>
      <c r="F13" s="56">
        <v>6</v>
      </c>
      <c r="G13" s="56">
        <v>7</v>
      </c>
      <c r="H13" s="56">
        <v>8</v>
      </c>
      <c r="I13" s="56">
        <v>9</v>
      </c>
      <c r="J13" s="56">
        <v>10</v>
      </c>
      <c r="K13" s="56">
        <v>11</v>
      </c>
      <c r="L13" s="56">
        <v>12</v>
      </c>
      <c r="M13" s="56">
        <v>13</v>
      </c>
      <c r="N13" s="56">
        <v>14</v>
      </c>
      <c r="O13" s="56">
        <v>15</v>
      </c>
      <c r="P13" s="56">
        <v>16</v>
      </c>
      <c r="Q13" s="56">
        <v>5</v>
      </c>
    </row>
    <row r="14" spans="1:18" ht="33.75" customHeight="1" x14ac:dyDescent="0.35">
      <c r="A14" s="23" t="s">
        <v>111</v>
      </c>
      <c r="B14" s="23"/>
      <c r="C14" s="23"/>
      <c r="D14" s="27" t="s">
        <v>53</v>
      </c>
      <c r="E14" s="58">
        <f>E15</f>
        <v>23544207</v>
      </c>
      <c r="F14" s="58">
        <f t="shared" ref="F14:O14" si="0">F15</f>
        <v>23544207</v>
      </c>
      <c r="G14" s="58">
        <f t="shared" si="0"/>
        <v>15183395</v>
      </c>
      <c r="H14" s="58">
        <f t="shared" si="0"/>
        <v>797685</v>
      </c>
      <c r="I14" s="58">
        <f t="shared" si="0"/>
        <v>0</v>
      </c>
      <c r="J14" s="58">
        <f t="shared" si="0"/>
        <v>7224427</v>
      </c>
      <c r="K14" s="58">
        <f t="shared" si="0"/>
        <v>5</v>
      </c>
      <c r="L14" s="58">
        <f t="shared" si="0"/>
        <v>0</v>
      </c>
      <c r="M14" s="58">
        <f t="shared" si="0"/>
        <v>0</v>
      </c>
      <c r="N14" s="58">
        <f t="shared" si="0"/>
        <v>7224422</v>
      </c>
      <c r="O14" s="58">
        <f t="shared" si="0"/>
        <v>7224422</v>
      </c>
      <c r="P14" s="58">
        <f>E14+J14</f>
        <v>30768634</v>
      </c>
      <c r="Q14" s="58"/>
    </row>
    <row r="15" spans="1:18" ht="33.6" customHeight="1" x14ac:dyDescent="0.35">
      <c r="A15" s="23" t="s">
        <v>112</v>
      </c>
      <c r="B15" s="105"/>
      <c r="C15" s="23"/>
      <c r="D15" s="27" t="s">
        <v>53</v>
      </c>
      <c r="E15" s="58">
        <f t="shared" ref="E15:P15" si="1">E16+E17+E22+E19+E24+E25+E26+E27+E29+E30</f>
        <v>23544207</v>
      </c>
      <c r="F15" s="58">
        <f t="shared" si="1"/>
        <v>23544207</v>
      </c>
      <c r="G15" s="58">
        <f t="shared" si="1"/>
        <v>15183395</v>
      </c>
      <c r="H15" s="58">
        <f t="shared" si="1"/>
        <v>797685</v>
      </c>
      <c r="I15" s="58">
        <f t="shared" si="1"/>
        <v>0</v>
      </c>
      <c r="J15" s="58">
        <f t="shared" si="1"/>
        <v>7224427</v>
      </c>
      <c r="K15" s="58">
        <f t="shared" si="1"/>
        <v>5</v>
      </c>
      <c r="L15" s="58">
        <f t="shared" si="1"/>
        <v>0</v>
      </c>
      <c r="M15" s="58">
        <f t="shared" si="1"/>
        <v>0</v>
      </c>
      <c r="N15" s="58">
        <f t="shared" si="1"/>
        <v>7224422</v>
      </c>
      <c r="O15" s="58">
        <f t="shared" si="1"/>
        <v>7224422</v>
      </c>
      <c r="P15" s="58">
        <f t="shared" si="1"/>
        <v>30768634</v>
      </c>
      <c r="Q15" s="58"/>
    </row>
    <row r="16" spans="1:18" ht="78" customHeight="1" x14ac:dyDescent="0.35">
      <c r="A16" s="23" t="s">
        <v>113</v>
      </c>
      <c r="B16" s="23" t="s">
        <v>114</v>
      </c>
      <c r="C16" s="23" t="s">
        <v>63</v>
      </c>
      <c r="D16" s="27" t="s">
        <v>224</v>
      </c>
      <c r="E16" s="58">
        <f>F16</f>
        <v>21847435</v>
      </c>
      <c r="F16" s="58">
        <f>18832200+267070+38400+169000+2456700+84065</f>
        <v>21847435</v>
      </c>
      <c r="G16" s="58">
        <f>12962055+127845+2013695</f>
        <v>15103595</v>
      </c>
      <c r="H16" s="58">
        <v>792685</v>
      </c>
      <c r="I16" s="58">
        <v>0</v>
      </c>
      <c r="J16" s="58">
        <f>K16+N16</f>
        <v>6684400</v>
      </c>
      <c r="K16" s="58">
        <v>5</v>
      </c>
      <c r="L16" s="58">
        <v>0</v>
      </c>
      <c r="M16" s="58">
        <v>0</v>
      </c>
      <c r="N16" s="58">
        <f>O16</f>
        <v>6684395</v>
      </c>
      <c r="O16" s="58">
        <f>4439700+968760+1300000+60000-84065</f>
        <v>6684395</v>
      </c>
      <c r="P16" s="58">
        <f t="shared" ref="P16:P54" si="2">E16+J16</f>
        <v>28531835</v>
      </c>
      <c r="Q16" s="113">
        <v>10116</v>
      </c>
    </row>
    <row r="17" spans="1:17" ht="33.6" customHeight="1" x14ac:dyDescent="0.35">
      <c r="A17" s="23" t="s">
        <v>201</v>
      </c>
      <c r="B17" s="106" t="s">
        <v>226</v>
      </c>
      <c r="C17" s="23"/>
      <c r="D17" s="112" t="s">
        <v>117</v>
      </c>
      <c r="E17" s="58">
        <f>E18</f>
        <v>87400</v>
      </c>
      <c r="F17" s="58">
        <f t="shared" ref="F17:O17" si="3">F18</f>
        <v>87400</v>
      </c>
      <c r="G17" s="58">
        <f t="shared" si="3"/>
        <v>0</v>
      </c>
      <c r="H17" s="58">
        <f t="shared" si="3"/>
        <v>0</v>
      </c>
      <c r="I17" s="58">
        <f t="shared" si="3"/>
        <v>0</v>
      </c>
      <c r="J17" s="58">
        <f t="shared" si="3"/>
        <v>0</v>
      </c>
      <c r="K17" s="58">
        <f t="shared" si="3"/>
        <v>0</v>
      </c>
      <c r="L17" s="58">
        <f t="shared" si="3"/>
        <v>0</v>
      </c>
      <c r="M17" s="58">
        <f t="shared" si="3"/>
        <v>0</v>
      </c>
      <c r="N17" s="58">
        <f t="shared" si="3"/>
        <v>0</v>
      </c>
      <c r="O17" s="58">
        <f t="shared" si="3"/>
        <v>0</v>
      </c>
      <c r="P17" s="58">
        <f t="shared" si="2"/>
        <v>87400</v>
      </c>
      <c r="Q17" s="113"/>
    </row>
    <row r="18" spans="1:17" ht="33.6" customHeight="1" x14ac:dyDescent="0.35">
      <c r="A18" s="23" t="s">
        <v>200</v>
      </c>
      <c r="B18" s="106" t="s">
        <v>119</v>
      </c>
      <c r="C18" s="23" t="s">
        <v>65</v>
      </c>
      <c r="D18" s="112" t="s">
        <v>118</v>
      </c>
      <c r="E18" s="58">
        <f>F18</f>
        <v>87400</v>
      </c>
      <c r="F18" s="58">
        <f>74200+10000+3200</f>
        <v>87400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f t="shared" si="2"/>
        <v>87400</v>
      </c>
      <c r="Q18" s="113">
        <v>90802</v>
      </c>
    </row>
    <row r="19" spans="1:17" ht="33.6" customHeight="1" x14ac:dyDescent="0.35">
      <c r="A19" s="23" t="s">
        <v>124</v>
      </c>
      <c r="B19" s="23" t="s">
        <v>227</v>
      </c>
      <c r="C19" s="23"/>
      <c r="D19" s="88" t="s">
        <v>125</v>
      </c>
      <c r="E19" s="58">
        <f>E20+E21</f>
        <v>24300</v>
      </c>
      <c r="F19" s="58">
        <f t="shared" ref="F19:O19" si="4">F20+F21</f>
        <v>24300</v>
      </c>
      <c r="G19" s="58">
        <f t="shared" si="4"/>
        <v>0</v>
      </c>
      <c r="H19" s="58">
        <f t="shared" si="4"/>
        <v>0</v>
      </c>
      <c r="I19" s="58">
        <f t="shared" si="4"/>
        <v>0</v>
      </c>
      <c r="J19" s="58">
        <f t="shared" si="4"/>
        <v>0</v>
      </c>
      <c r="K19" s="58">
        <f t="shared" si="4"/>
        <v>0</v>
      </c>
      <c r="L19" s="58">
        <f t="shared" si="4"/>
        <v>0</v>
      </c>
      <c r="M19" s="58">
        <f t="shared" si="4"/>
        <v>0</v>
      </c>
      <c r="N19" s="58">
        <f t="shared" si="4"/>
        <v>0</v>
      </c>
      <c r="O19" s="58">
        <f t="shared" si="4"/>
        <v>0</v>
      </c>
      <c r="P19" s="58">
        <f>E19+J19</f>
        <v>24300</v>
      </c>
      <c r="Q19" s="113"/>
    </row>
    <row r="20" spans="1:17" ht="42.6" customHeight="1" x14ac:dyDescent="0.35">
      <c r="A20" s="23" t="s">
        <v>126</v>
      </c>
      <c r="B20" s="23" t="s">
        <v>127</v>
      </c>
      <c r="C20" s="23" t="s">
        <v>65</v>
      </c>
      <c r="D20" s="111" t="s">
        <v>130</v>
      </c>
      <c r="E20" s="58">
        <f>F20</f>
        <v>6700</v>
      </c>
      <c r="F20" s="58">
        <v>6700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f>E20+J20</f>
        <v>6700</v>
      </c>
      <c r="Q20" s="113">
        <v>91104</v>
      </c>
    </row>
    <row r="21" spans="1:17" ht="33.6" customHeight="1" x14ac:dyDescent="0.35">
      <c r="A21" s="23" t="s">
        <v>128</v>
      </c>
      <c r="B21" s="23" t="s">
        <v>129</v>
      </c>
      <c r="C21" s="23" t="s">
        <v>65</v>
      </c>
      <c r="D21" s="111" t="s">
        <v>131</v>
      </c>
      <c r="E21" s="58">
        <f>F21</f>
        <v>17600</v>
      </c>
      <c r="F21" s="58">
        <f>20800-3200</f>
        <v>17600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f>E21+J21</f>
        <v>17600</v>
      </c>
      <c r="Q21" s="113">
        <v>91107</v>
      </c>
    </row>
    <row r="22" spans="1:17" ht="33.6" customHeight="1" x14ac:dyDescent="0.35">
      <c r="A22" s="23" t="s">
        <v>122</v>
      </c>
      <c r="B22" s="23" t="s">
        <v>123</v>
      </c>
      <c r="C22" s="23"/>
      <c r="D22" s="130" t="s">
        <v>217</v>
      </c>
      <c r="E22" s="58">
        <f>E23</f>
        <v>14040</v>
      </c>
      <c r="F22" s="58">
        <f t="shared" ref="F22:P22" si="5">F23</f>
        <v>14040</v>
      </c>
      <c r="G22" s="58">
        <f t="shared" si="5"/>
        <v>0</v>
      </c>
      <c r="H22" s="58">
        <f t="shared" si="5"/>
        <v>0</v>
      </c>
      <c r="I22" s="58">
        <f t="shared" si="5"/>
        <v>0</v>
      </c>
      <c r="J22" s="58">
        <f t="shared" si="5"/>
        <v>0</v>
      </c>
      <c r="K22" s="58">
        <f t="shared" si="5"/>
        <v>0</v>
      </c>
      <c r="L22" s="58">
        <f t="shared" si="5"/>
        <v>0</v>
      </c>
      <c r="M22" s="58">
        <f t="shared" si="5"/>
        <v>0</v>
      </c>
      <c r="N22" s="58">
        <f t="shared" si="5"/>
        <v>0</v>
      </c>
      <c r="O22" s="58">
        <f t="shared" si="5"/>
        <v>0</v>
      </c>
      <c r="P22" s="58">
        <f t="shared" si="5"/>
        <v>14040</v>
      </c>
      <c r="Q22" s="113"/>
    </row>
    <row r="23" spans="1:17" ht="33.6" customHeight="1" x14ac:dyDescent="0.35">
      <c r="A23" s="23" t="s">
        <v>218</v>
      </c>
      <c r="B23" s="81">
        <v>3143</v>
      </c>
      <c r="C23" s="81">
        <v>1040</v>
      </c>
      <c r="D23" s="130" t="s">
        <v>219</v>
      </c>
      <c r="E23" s="58">
        <f>F23</f>
        <v>14040</v>
      </c>
      <c r="F23" s="58">
        <v>14040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f t="shared" si="2"/>
        <v>14040</v>
      </c>
      <c r="Q23" s="113">
        <v>91103</v>
      </c>
    </row>
    <row r="24" spans="1:17" ht="33.6" customHeight="1" x14ac:dyDescent="0.35">
      <c r="A24" s="23" t="s">
        <v>120</v>
      </c>
      <c r="B24" s="106" t="s">
        <v>121</v>
      </c>
      <c r="C24" s="23" t="s">
        <v>96</v>
      </c>
      <c r="D24" s="27" t="s">
        <v>97</v>
      </c>
      <c r="E24" s="58">
        <f>F24</f>
        <v>97360</v>
      </c>
      <c r="F24" s="58">
        <v>97360</v>
      </c>
      <c r="G24" s="58">
        <v>79800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f t="shared" si="2"/>
        <v>97360</v>
      </c>
      <c r="Q24" s="113">
        <v>90501</v>
      </c>
    </row>
    <row r="25" spans="1:17" ht="33.6" customHeight="1" x14ac:dyDescent="0.35">
      <c r="A25" s="23" t="s">
        <v>115</v>
      </c>
      <c r="B25" s="106" t="s">
        <v>116</v>
      </c>
      <c r="C25" s="23" t="s">
        <v>64</v>
      </c>
      <c r="D25" s="27" t="s">
        <v>54</v>
      </c>
      <c r="E25" s="58">
        <f>F25</f>
        <v>218950</v>
      </c>
      <c r="F25" s="58">
        <f>231960-13010</f>
        <v>218950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f t="shared" si="2"/>
        <v>218950</v>
      </c>
      <c r="Q25" s="113">
        <v>90412</v>
      </c>
    </row>
    <row r="26" spans="1:17" ht="43.2" customHeight="1" x14ac:dyDescent="0.35">
      <c r="A26" s="23" t="s">
        <v>132</v>
      </c>
      <c r="B26" s="23" t="s">
        <v>133</v>
      </c>
      <c r="C26" s="23" t="s">
        <v>95</v>
      </c>
      <c r="D26" s="60" t="s">
        <v>98</v>
      </c>
      <c r="E26" s="58">
        <f>F26</f>
        <v>106800</v>
      </c>
      <c r="F26" s="58">
        <f>56800+50000</f>
        <v>106800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f t="shared" si="2"/>
        <v>106800</v>
      </c>
      <c r="Q26" s="113">
        <v>110104</v>
      </c>
    </row>
    <row r="27" spans="1:17" ht="34.200000000000003" customHeight="1" x14ac:dyDescent="0.35">
      <c r="A27" s="23" t="s">
        <v>134</v>
      </c>
      <c r="B27" s="23" t="s">
        <v>228</v>
      </c>
      <c r="C27" s="23"/>
      <c r="D27" s="111" t="s">
        <v>137</v>
      </c>
      <c r="E27" s="58">
        <f>E28</f>
        <v>34500</v>
      </c>
      <c r="F27" s="58">
        <f t="shared" ref="F27:O27" si="6">F28</f>
        <v>34500</v>
      </c>
      <c r="G27" s="58">
        <f t="shared" si="6"/>
        <v>0</v>
      </c>
      <c r="H27" s="58">
        <f t="shared" si="6"/>
        <v>0</v>
      </c>
      <c r="I27" s="58">
        <f t="shared" si="6"/>
        <v>0</v>
      </c>
      <c r="J27" s="58">
        <f t="shared" si="6"/>
        <v>0</v>
      </c>
      <c r="K27" s="58">
        <f t="shared" si="6"/>
        <v>0</v>
      </c>
      <c r="L27" s="58">
        <f t="shared" si="6"/>
        <v>0</v>
      </c>
      <c r="M27" s="58">
        <f t="shared" si="6"/>
        <v>0</v>
      </c>
      <c r="N27" s="58">
        <f t="shared" si="6"/>
        <v>0</v>
      </c>
      <c r="O27" s="58">
        <f t="shared" si="6"/>
        <v>0</v>
      </c>
      <c r="P27" s="58">
        <f t="shared" si="2"/>
        <v>34500</v>
      </c>
      <c r="Q27" s="113"/>
    </row>
    <row r="28" spans="1:17" ht="42.6" customHeight="1" x14ac:dyDescent="0.35">
      <c r="A28" s="23" t="s">
        <v>135</v>
      </c>
      <c r="B28" s="105" t="s">
        <v>136</v>
      </c>
      <c r="C28" s="23" t="s">
        <v>66</v>
      </c>
      <c r="D28" s="111" t="s">
        <v>138</v>
      </c>
      <c r="E28" s="58">
        <f>F28</f>
        <v>34500</v>
      </c>
      <c r="F28" s="58">
        <v>34500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f t="shared" si="2"/>
        <v>34500</v>
      </c>
      <c r="Q28" s="113">
        <v>130102</v>
      </c>
    </row>
    <row r="29" spans="1:17" ht="33.6" customHeight="1" x14ac:dyDescent="0.35">
      <c r="A29" s="23" t="s">
        <v>141</v>
      </c>
      <c r="B29" s="105" t="s">
        <v>142</v>
      </c>
      <c r="C29" s="23" t="s">
        <v>143</v>
      </c>
      <c r="D29" s="59" t="s">
        <v>57</v>
      </c>
      <c r="E29" s="58">
        <f>F29</f>
        <v>1111322</v>
      </c>
      <c r="F29" s="58">
        <f>142260+900000+199000+91324-189000-100-24585-7577</f>
        <v>1111322</v>
      </c>
      <c r="G29" s="58">
        <v>0</v>
      </c>
      <c r="H29" s="58">
        <v>5000</v>
      </c>
      <c r="I29" s="58">
        <v>0</v>
      </c>
      <c r="J29" s="58">
        <f>K29+N29</f>
        <v>540027</v>
      </c>
      <c r="K29" s="58">
        <v>0</v>
      </c>
      <c r="L29" s="58">
        <v>0</v>
      </c>
      <c r="M29" s="58">
        <v>0</v>
      </c>
      <c r="N29" s="58">
        <f>O29</f>
        <v>540027</v>
      </c>
      <c r="O29" s="58">
        <f>326442+189000+24585</f>
        <v>540027</v>
      </c>
      <c r="P29" s="58">
        <f t="shared" si="2"/>
        <v>1651349</v>
      </c>
      <c r="Q29" s="113">
        <v>100203</v>
      </c>
    </row>
    <row r="30" spans="1:17" ht="33.6" customHeight="1" x14ac:dyDescent="0.35">
      <c r="A30" s="23" t="s">
        <v>139</v>
      </c>
      <c r="B30" s="107" t="s">
        <v>140</v>
      </c>
      <c r="C30" s="23" t="s">
        <v>67</v>
      </c>
      <c r="D30" s="114" t="s">
        <v>55</v>
      </c>
      <c r="E30" s="58">
        <f>F30</f>
        <v>2100</v>
      </c>
      <c r="F30" s="58">
        <f>2000+100</f>
        <v>2100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58">
        <f t="shared" si="2"/>
        <v>2100</v>
      </c>
      <c r="Q30" s="113">
        <v>250404</v>
      </c>
    </row>
    <row r="31" spans="1:17" s="103" customFormat="1" ht="33.6" customHeight="1" x14ac:dyDescent="0.25">
      <c r="A31" s="81">
        <v>1000000</v>
      </c>
      <c r="B31" s="81"/>
      <c r="C31" s="81"/>
      <c r="D31" s="86" t="s">
        <v>58</v>
      </c>
      <c r="E31" s="58">
        <f>E32</f>
        <v>1012510</v>
      </c>
      <c r="F31" s="58">
        <f t="shared" ref="F31:O33" si="7">F32</f>
        <v>1012510</v>
      </c>
      <c r="G31" s="58">
        <f t="shared" si="7"/>
        <v>655324</v>
      </c>
      <c r="H31" s="58">
        <f t="shared" si="7"/>
        <v>115075.04</v>
      </c>
      <c r="I31" s="58">
        <f t="shared" si="7"/>
        <v>0</v>
      </c>
      <c r="J31" s="58">
        <f t="shared" si="7"/>
        <v>1220</v>
      </c>
      <c r="K31" s="58">
        <f t="shared" si="7"/>
        <v>1220</v>
      </c>
      <c r="L31" s="58">
        <f t="shared" si="7"/>
        <v>0</v>
      </c>
      <c r="M31" s="58">
        <f t="shared" si="7"/>
        <v>1220</v>
      </c>
      <c r="N31" s="58">
        <f t="shared" si="7"/>
        <v>0</v>
      </c>
      <c r="O31" s="58">
        <f t="shared" si="7"/>
        <v>0</v>
      </c>
      <c r="P31" s="58">
        <f t="shared" si="2"/>
        <v>1013730</v>
      </c>
      <c r="Q31" s="81"/>
    </row>
    <row r="32" spans="1:17" s="103" customFormat="1" ht="33.6" customHeight="1" x14ac:dyDescent="0.25">
      <c r="A32" s="81">
        <v>1010000</v>
      </c>
      <c r="B32" s="81"/>
      <c r="C32" s="81"/>
      <c r="D32" s="86" t="s">
        <v>58</v>
      </c>
      <c r="E32" s="58">
        <f>E33</f>
        <v>1012510</v>
      </c>
      <c r="F32" s="58">
        <f t="shared" si="7"/>
        <v>1012510</v>
      </c>
      <c r="G32" s="58">
        <f t="shared" si="7"/>
        <v>655324</v>
      </c>
      <c r="H32" s="58">
        <f t="shared" si="7"/>
        <v>115075.04</v>
      </c>
      <c r="I32" s="58">
        <f t="shared" si="7"/>
        <v>0</v>
      </c>
      <c r="J32" s="58">
        <f t="shared" si="7"/>
        <v>1220</v>
      </c>
      <c r="K32" s="58">
        <f t="shared" si="7"/>
        <v>1220</v>
      </c>
      <c r="L32" s="58">
        <f t="shared" si="7"/>
        <v>0</v>
      </c>
      <c r="M32" s="58">
        <f t="shared" si="7"/>
        <v>1220</v>
      </c>
      <c r="N32" s="58">
        <f t="shared" si="7"/>
        <v>0</v>
      </c>
      <c r="O32" s="58">
        <f t="shared" si="7"/>
        <v>0</v>
      </c>
      <c r="P32" s="58">
        <f t="shared" si="2"/>
        <v>1013730</v>
      </c>
      <c r="Q32" s="81"/>
    </row>
    <row r="33" spans="1:17" ht="33.6" customHeight="1" x14ac:dyDescent="0.35">
      <c r="A33" s="23" t="s">
        <v>220</v>
      </c>
      <c r="B33" s="81">
        <v>5030</v>
      </c>
      <c r="C33" s="81"/>
      <c r="D33" s="130" t="s">
        <v>221</v>
      </c>
      <c r="E33" s="58">
        <f>E34</f>
        <v>1012510</v>
      </c>
      <c r="F33" s="58">
        <f t="shared" si="7"/>
        <v>1012510</v>
      </c>
      <c r="G33" s="58">
        <f t="shared" si="7"/>
        <v>655324</v>
      </c>
      <c r="H33" s="58">
        <f t="shared" si="7"/>
        <v>115075.04</v>
      </c>
      <c r="I33" s="58">
        <f t="shared" si="7"/>
        <v>0</v>
      </c>
      <c r="J33" s="58">
        <f t="shared" si="7"/>
        <v>1220</v>
      </c>
      <c r="K33" s="58">
        <f t="shared" si="7"/>
        <v>1220</v>
      </c>
      <c r="L33" s="58">
        <f t="shared" si="7"/>
        <v>0</v>
      </c>
      <c r="M33" s="58">
        <f t="shared" si="7"/>
        <v>1220</v>
      </c>
      <c r="N33" s="58">
        <f t="shared" si="7"/>
        <v>0</v>
      </c>
      <c r="O33" s="58">
        <f t="shared" si="7"/>
        <v>0</v>
      </c>
      <c r="P33" s="58">
        <f t="shared" si="2"/>
        <v>1013730</v>
      </c>
      <c r="Q33" s="57"/>
    </row>
    <row r="34" spans="1:17" ht="42.6" customHeight="1" x14ac:dyDescent="0.35">
      <c r="A34" s="23" t="s">
        <v>222</v>
      </c>
      <c r="B34" s="81">
        <v>5031</v>
      </c>
      <c r="C34" s="23" t="s">
        <v>66</v>
      </c>
      <c r="D34" s="27" t="s">
        <v>147</v>
      </c>
      <c r="E34" s="58">
        <f>F34</f>
        <v>1012510</v>
      </c>
      <c r="F34" s="58">
        <f>3235010-2222500</f>
        <v>1012510</v>
      </c>
      <c r="G34" s="58">
        <f>2120800-1465476</f>
        <v>655324</v>
      </c>
      <c r="H34" s="58">
        <f>242840-127764.96</f>
        <v>115075.04</v>
      </c>
      <c r="I34" s="58">
        <v>0</v>
      </c>
      <c r="J34" s="58">
        <f>K34+N34</f>
        <v>1220</v>
      </c>
      <c r="K34" s="58">
        <f>4720-3500</f>
        <v>1220</v>
      </c>
      <c r="L34" s="58">
        <v>0</v>
      </c>
      <c r="M34" s="58">
        <f>3255-2035</f>
        <v>1220</v>
      </c>
      <c r="N34" s="58">
        <f>O34</f>
        <v>0</v>
      </c>
      <c r="O34" s="58">
        <v>0</v>
      </c>
      <c r="P34" s="58">
        <f t="shared" si="2"/>
        <v>1013730</v>
      </c>
      <c r="Q34" s="113">
        <v>130107</v>
      </c>
    </row>
    <row r="35" spans="1:17" ht="42.6" customHeight="1" x14ac:dyDescent="0.35">
      <c r="A35" s="23" t="s">
        <v>144</v>
      </c>
      <c r="B35" s="23"/>
      <c r="C35" s="23"/>
      <c r="D35" s="115" t="s">
        <v>56</v>
      </c>
      <c r="E35" s="58">
        <f>E36</f>
        <v>131170222</v>
      </c>
      <c r="F35" s="58">
        <f t="shared" ref="F35:O35" si="8">F36</f>
        <v>131170222</v>
      </c>
      <c r="G35" s="58">
        <f t="shared" si="8"/>
        <v>5193310</v>
      </c>
      <c r="H35" s="58">
        <f t="shared" si="8"/>
        <v>361510</v>
      </c>
      <c r="I35" s="58">
        <f t="shared" si="8"/>
        <v>0</v>
      </c>
      <c r="J35" s="58">
        <f t="shared" si="8"/>
        <v>168961</v>
      </c>
      <c r="K35" s="58">
        <f t="shared" si="8"/>
        <v>145575</v>
      </c>
      <c r="L35" s="58">
        <f t="shared" si="8"/>
        <v>115200</v>
      </c>
      <c r="M35" s="58">
        <f t="shared" si="8"/>
        <v>4740</v>
      </c>
      <c r="N35" s="58">
        <f t="shared" si="8"/>
        <v>23386</v>
      </c>
      <c r="O35" s="58">
        <f t="shared" si="8"/>
        <v>23386</v>
      </c>
      <c r="P35" s="58">
        <f t="shared" si="2"/>
        <v>131339183</v>
      </c>
      <c r="Q35" s="113"/>
    </row>
    <row r="36" spans="1:17" ht="42.6" customHeight="1" x14ac:dyDescent="0.35">
      <c r="A36" s="23" t="s">
        <v>145</v>
      </c>
      <c r="B36" s="23"/>
      <c r="C36" s="23"/>
      <c r="D36" s="115" t="s">
        <v>56</v>
      </c>
      <c r="E36" s="58">
        <f>E37+E38+E48+E49+E51+E53</f>
        <v>131170222</v>
      </c>
      <c r="F36" s="58">
        <f t="shared" ref="F36:O36" si="9">F37+F38+F48+F49+F51+F53</f>
        <v>131170222</v>
      </c>
      <c r="G36" s="58">
        <f t="shared" si="9"/>
        <v>5193310</v>
      </c>
      <c r="H36" s="58">
        <f t="shared" si="9"/>
        <v>361510</v>
      </c>
      <c r="I36" s="58">
        <f t="shared" si="9"/>
        <v>0</v>
      </c>
      <c r="J36" s="58">
        <f t="shared" si="9"/>
        <v>168961</v>
      </c>
      <c r="K36" s="58">
        <f t="shared" si="9"/>
        <v>145575</v>
      </c>
      <c r="L36" s="58">
        <f t="shared" si="9"/>
        <v>115200</v>
      </c>
      <c r="M36" s="58">
        <f t="shared" si="9"/>
        <v>4740</v>
      </c>
      <c r="N36" s="58">
        <f t="shared" si="9"/>
        <v>23386</v>
      </c>
      <c r="O36" s="58">
        <f t="shared" si="9"/>
        <v>23386</v>
      </c>
      <c r="P36" s="58">
        <f t="shared" si="2"/>
        <v>131339183</v>
      </c>
      <c r="Q36" s="113"/>
    </row>
    <row r="37" spans="1:17" ht="74.400000000000006" customHeight="1" x14ac:dyDescent="0.35">
      <c r="A37" s="109" t="s">
        <v>150</v>
      </c>
      <c r="B37" s="109" t="s">
        <v>151</v>
      </c>
      <c r="C37" s="109" t="s">
        <v>68</v>
      </c>
      <c r="D37" s="27" t="s">
        <v>223</v>
      </c>
      <c r="E37" s="58">
        <f>F37</f>
        <v>1770058</v>
      </c>
      <c r="F37" s="58">
        <f>2096758-52000-124100-150600</f>
        <v>1770058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0</v>
      </c>
      <c r="N37" s="58">
        <v>0</v>
      </c>
      <c r="O37" s="58">
        <v>0</v>
      </c>
      <c r="P37" s="58">
        <f t="shared" si="2"/>
        <v>1770058</v>
      </c>
      <c r="Q37" s="113">
        <v>70303</v>
      </c>
    </row>
    <row r="38" spans="1:17" ht="63" customHeight="1" x14ac:dyDescent="0.35">
      <c r="A38" s="23" t="s">
        <v>152</v>
      </c>
      <c r="B38" s="108" t="s">
        <v>225</v>
      </c>
      <c r="C38" s="23"/>
      <c r="D38" s="96" t="s">
        <v>153</v>
      </c>
      <c r="E38" s="58">
        <f>E39+E40+E41+E42+E43+E44+E45+E46+E47</f>
        <v>119800000</v>
      </c>
      <c r="F38" s="58">
        <f t="shared" ref="F38:O38" si="10">F39+F40+F41+F42+F43+F44+F45+F46+F47</f>
        <v>119800000</v>
      </c>
      <c r="G38" s="58">
        <f t="shared" si="10"/>
        <v>0</v>
      </c>
      <c r="H38" s="58">
        <f t="shared" si="10"/>
        <v>0</v>
      </c>
      <c r="I38" s="58">
        <f t="shared" si="10"/>
        <v>0</v>
      </c>
      <c r="J38" s="58">
        <f t="shared" si="10"/>
        <v>0</v>
      </c>
      <c r="K38" s="58">
        <f t="shared" si="10"/>
        <v>0</v>
      </c>
      <c r="L38" s="58">
        <f t="shared" si="10"/>
        <v>0</v>
      </c>
      <c r="M38" s="58">
        <f t="shared" si="10"/>
        <v>0</v>
      </c>
      <c r="N38" s="58">
        <f t="shared" si="10"/>
        <v>0</v>
      </c>
      <c r="O38" s="58">
        <f t="shared" si="10"/>
        <v>0</v>
      </c>
      <c r="P38" s="58">
        <f t="shared" si="2"/>
        <v>119800000</v>
      </c>
      <c r="Q38" s="58"/>
    </row>
    <row r="39" spans="1:17" ht="33.75" customHeight="1" x14ac:dyDescent="0.35">
      <c r="A39" s="23" t="s">
        <v>154</v>
      </c>
      <c r="B39" s="105" t="s">
        <v>163</v>
      </c>
      <c r="C39" s="23" t="s">
        <v>65</v>
      </c>
      <c r="D39" s="117" t="s">
        <v>172</v>
      </c>
      <c r="E39" s="121">
        <f>F39</f>
        <v>880650</v>
      </c>
      <c r="F39" s="58">
        <v>880650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0</v>
      </c>
      <c r="O39" s="58">
        <v>0</v>
      </c>
      <c r="P39" s="58">
        <f t="shared" si="2"/>
        <v>880650</v>
      </c>
      <c r="Q39" s="62" t="s">
        <v>180</v>
      </c>
    </row>
    <row r="40" spans="1:17" ht="33.75" customHeight="1" x14ac:dyDescent="0.35">
      <c r="A40" s="23" t="s">
        <v>155</v>
      </c>
      <c r="B40" s="105" t="s">
        <v>164</v>
      </c>
      <c r="C40" s="23" t="s">
        <v>65</v>
      </c>
      <c r="D40" s="117" t="s">
        <v>230</v>
      </c>
      <c r="E40" s="121">
        <f t="shared" ref="E40:E48" si="11">F40</f>
        <v>148200</v>
      </c>
      <c r="F40" s="58">
        <f>468000-319800</f>
        <v>148200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0</v>
      </c>
      <c r="P40" s="58">
        <f t="shared" si="2"/>
        <v>148200</v>
      </c>
      <c r="Q40" s="62" t="s">
        <v>181</v>
      </c>
    </row>
    <row r="41" spans="1:17" ht="33.6" customHeight="1" x14ac:dyDescent="0.35">
      <c r="A41" s="23" t="s">
        <v>156</v>
      </c>
      <c r="B41" s="105" t="s">
        <v>165</v>
      </c>
      <c r="C41" s="23" t="s">
        <v>65</v>
      </c>
      <c r="D41" s="117" t="s">
        <v>173</v>
      </c>
      <c r="E41" s="121">
        <f t="shared" si="11"/>
        <v>57007564</v>
      </c>
      <c r="F41" s="58">
        <f>64295670-54180-2678958-4210400-344568</f>
        <v>57007564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58">
        <f t="shared" si="2"/>
        <v>57007564</v>
      </c>
      <c r="Q41" s="62" t="s">
        <v>182</v>
      </c>
    </row>
    <row r="42" spans="1:17" ht="42.6" customHeight="1" x14ac:dyDescent="0.35">
      <c r="A42" s="23" t="s">
        <v>157</v>
      </c>
      <c r="B42" s="105" t="s">
        <v>166</v>
      </c>
      <c r="C42" s="23" t="s">
        <v>65</v>
      </c>
      <c r="D42" s="117" t="s">
        <v>174</v>
      </c>
      <c r="E42" s="121">
        <f t="shared" si="11"/>
        <v>7161200</v>
      </c>
      <c r="F42" s="58">
        <v>7161200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58">
        <f t="shared" si="2"/>
        <v>7161200</v>
      </c>
      <c r="Q42" s="62" t="s">
        <v>183</v>
      </c>
    </row>
    <row r="43" spans="1:17" ht="33.75" customHeight="1" x14ac:dyDescent="0.35">
      <c r="A43" s="23" t="s">
        <v>158</v>
      </c>
      <c r="B43" s="105" t="s">
        <v>167</v>
      </c>
      <c r="C43" s="23" t="s">
        <v>65</v>
      </c>
      <c r="D43" s="117" t="s">
        <v>175</v>
      </c>
      <c r="E43" s="121">
        <f t="shared" si="11"/>
        <v>22586049</v>
      </c>
      <c r="F43" s="58">
        <f>20532240+2053809</f>
        <v>22586049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58">
        <v>0</v>
      </c>
      <c r="P43" s="58">
        <f t="shared" si="2"/>
        <v>22586049</v>
      </c>
      <c r="Q43" s="62" t="s">
        <v>184</v>
      </c>
    </row>
    <row r="44" spans="1:17" ht="33.75" customHeight="1" x14ac:dyDescent="0.35">
      <c r="A44" s="23" t="s">
        <v>159</v>
      </c>
      <c r="B44" s="105" t="s">
        <v>168</v>
      </c>
      <c r="C44" s="23" t="s">
        <v>65</v>
      </c>
      <c r="D44" s="118" t="s">
        <v>176</v>
      </c>
      <c r="E44" s="121">
        <f t="shared" si="11"/>
        <v>418700</v>
      </c>
      <c r="F44" s="58">
        <f>368700+50000</f>
        <v>418700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8">
        <f t="shared" si="2"/>
        <v>418700</v>
      </c>
      <c r="Q44" s="61" t="s">
        <v>185</v>
      </c>
    </row>
    <row r="45" spans="1:17" ht="33.6" customHeight="1" x14ac:dyDescent="0.35">
      <c r="A45" s="23" t="s">
        <v>160</v>
      </c>
      <c r="B45" s="105" t="s">
        <v>169</v>
      </c>
      <c r="C45" s="23" t="s">
        <v>65</v>
      </c>
      <c r="D45" s="118" t="s">
        <v>177</v>
      </c>
      <c r="E45" s="121">
        <f t="shared" si="11"/>
        <v>165120</v>
      </c>
      <c r="F45" s="58">
        <f>92880+54180+18060</f>
        <v>165120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58">
        <f t="shared" si="2"/>
        <v>165120</v>
      </c>
      <c r="Q45" s="61" t="s">
        <v>186</v>
      </c>
    </row>
    <row r="46" spans="1:17" ht="33.6" customHeight="1" x14ac:dyDescent="0.35">
      <c r="A46" s="23" t="s">
        <v>161</v>
      </c>
      <c r="B46" s="105" t="s">
        <v>170</v>
      </c>
      <c r="C46" s="23" t="s">
        <v>65</v>
      </c>
      <c r="D46" s="117" t="s">
        <v>178</v>
      </c>
      <c r="E46" s="121">
        <f t="shared" si="11"/>
        <v>17344575</v>
      </c>
      <c r="F46" s="58">
        <f>16744575+600000</f>
        <v>17344575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58">
        <v>0</v>
      </c>
      <c r="P46" s="58">
        <f t="shared" si="2"/>
        <v>17344575</v>
      </c>
      <c r="Q46" s="62" t="s">
        <v>187</v>
      </c>
    </row>
    <row r="47" spans="1:17" ht="42.6" customHeight="1" x14ac:dyDescent="0.35">
      <c r="A47" s="23" t="s">
        <v>162</v>
      </c>
      <c r="B47" s="105" t="s">
        <v>171</v>
      </c>
      <c r="C47" s="81">
        <v>1010</v>
      </c>
      <c r="D47" s="116" t="s">
        <v>179</v>
      </c>
      <c r="E47" s="121">
        <f t="shared" si="11"/>
        <v>14087942</v>
      </c>
      <c r="F47" s="58">
        <f>13466485+294949+326508</f>
        <v>14087942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0</v>
      </c>
      <c r="P47" s="58">
        <f t="shared" si="2"/>
        <v>14087942</v>
      </c>
      <c r="Q47" s="113">
        <v>91300</v>
      </c>
    </row>
    <row r="48" spans="1:17" ht="42.6" customHeight="1" x14ac:dyDescent="0.35">
      <c r="A48" s="23" t="s">
        <v>188</v>
      </c>
      <c r="B48" s="81">
        <v>3080</v>
      </c>
      <c r="C48" s="81">
        <v>1010</v>
      </c>
      <c r="D48" s="64" t="s">
        <v>231</v>
      </c>
      <c r="E48" s="121">
        <f t="shared" si="11"/>
        <v>1875900</v>
      </c>
      <c r="F48" s="58">
        <v>1875900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0</v>
      </c>
      <c r="O48" s="58">
        <v>0</v>
      </c>
      <c r="P48" s="58">
        <f t="shared" si="2"/>
        <v>1875900</v>
      </c>
      <c r="Q48" s="113">
        <v>90413</v>
      </c>
    </row>
    <row r="49" spans="1:17" ht="63" customHeight="1" x14ac:dyDescent="0.35">
      <c r="A49" s="23" t="s">
        <v>190</v>
      </c>
      <c r="B49" s="81">
        <v>3100</v>
      </c>
      <c r="C49" s="89"/>
      <c r="D49" s="63" t="s">
        <v>191</v>
      </c>
      <c r="E49" s="58">
        <f>E50</f>
        <v>7026774</v>
      </c>
      <c r="F49" s="58">
        <f t="shared" ref="F49:O49" si="12">F50</f>
        <v>7026774</v>
      </c>
      <c r="G49" s="58">
        <f t="shared" si="12"/>
        <v>5193310</v>
      </c>
      <c r="H49" s="58">
        <f t="shared" si="12"/>
        <v>361510</v>
      </c>
      <c r="I49" s="58">
        <f t="shared" si="12"/>
        <v>0</v>
      </c>
      <c r="J49" s="58">
        <f t="shared" si="12"/>
        <v>168961</v>
      </c>
      <c r="K49" s="58">
        <f t="shared" si="12"/>
        <v>145575</v>
      </c>
      <c r="L49" s="58">
        <f t="shared" si="12"/>
        <v>115200</v>
      </c>
      <c r="M49" s="58">
        <f t="shared" si="12"/>
        <v>4740</v>
      </c>
      <c r="N49" s="58">
        <f t="shared" si="12"/>
        <v>23386</v>
      </c>
      <c r="O49" s="58">
        <f t="shared" si="12"/>
        <v>23386</v>
      </c>
      <c r="P49" s="58">
        <f t="shared" si="2"/>
        <v>7195735</v>
      </c>
      <c r="Q49" s="58"/>
    </row>
    <row r="50" spans="1:17" ht="63" customHeight="1" x14ac:dyDescent="0.35">
      <c r="A50" s="23" t="s">
        <v>192</v>
      </c>
      <c r="B50" s="23" t="s">
        <v>193</v>
      </c>
      <c r="C50" s="23" t="s">
        <v>70</v>
      </c>
      <c r="D50" s="27" t="s">
        <v>194</v>
      </c>
      <c r="E50" s="58">
        <f>F50</f>
        <v>7026774</v>
      </c>
      <c r="F50" s="58">
        <f>7008210+29950+12000-21870-1516</f>
        <v>7026774</v>
      </c>
      <c r="G50" s="58">
        <v>5193310</v>
      </c>
      <c r="H50" s="58">
        <v>361510</v>
      </c>
      <c r="I50" s="58">
        <v>0</v>
      </c>
      <c r="J50" s="58">
        <f>K50+N50</f>
        <v>168961</v>
      </c>
      <c r="K50" s="58">
        <v>145575</v>
      </c>
      <c r="L50" s="58">
        <v>115200</v>
      </c>
      <c r="M50" s="58">
        <v>4740</v>
      </c>
      <c r="N50" s="58">
        <f>O50</f>
        <v>23386</v>
      </c>
      <c r="O50" s="58">
        <f>21870+1516</f>
        <v>23386</v>
      </c>
      <c r="P50" s="58">
        <f t="shared" si="2"/>
        <v>7195735</v>
      </c>
      <c r="Q50" s="113">
        <v>91204</v>
      </c>
    </row>
    <row r="51" spans="1:17" ht="79.2" customHeight="1" x14ac:dyDescent="0.35">
      <c r="A51" s="23" t="s">
        <v>195</v>
      </c>
      <c r="B51" s="23" t="s">
        <v>229</v>
      </c>
      <c r="C51" s="23"/>
      <c r="D51" s="65" t="s">
        <v>196</v>
      </c>
      <c r="E51" s="58">
        <f>E52</f>
        <v>259830</v>
      </c>
      <c r="F51" s="58">
        <f t="shared" ref="F51:O51" si="13">F52</f>
        <v>259830</v>
      </c>
      <c r="G51" s="58">
        <f t="shared" si="13"/>
        <v>0</v>
      </c>
      <c r="H51" s="58">
        <f t="shared" si="13"/>
        <v>0</v>
      </c>
      <c r="I51" s="58">
        <f t="shared" si="13"/>
        <v>0</v>
      </c>
      <c r="J51" s="58">
        <f t="shared" si="13"/>
        <v>0</v>
      </c>
      <c r="K51" s="58">
        <f t="shared" si="13"/>
        <v>0</v>
      </c>
      <c r="L51" s="58">
        <f t="shared" si="13"/>
        <v>0</v>
      </c>
      <c r="M51" s="58">
        <f t="shared" si="13"/>
        <v>0</v>
      </c>
      <c r="N51" s="58">
        <f t="shared" si="13"/>
        <v>0</v>
      </c>
      <c r="O51" s="58">
        <f t="shared" si="13"/>
        <v>0</v>
      </c>
      <c r="P51" s="58">
        <f t="shared" si="2"/>
        <v>259830</v>
      </c>
      <c r="Q51" s="58"/>
    </row>
    <row r="52" spans="1:17" ht="76.8" customHeight="1" x14ac:dyDescent="0.35">
      <c r="A52" s="23" t="s">
        <v>197</v>
      </c>
      <c r="B52" s="109" t="s">
        <v>198</v>
      </c>
      <c r="C52" s="23" t="s">
        <v>69</v>
      </c>
      <c r="D52" s="27" t="s">
        <v>199</v>
      </c>
      <c r="E52" s="58">
        <f>F52</f>
        <v>259830</v>
      </c>
      <c r="F52" s="58">
        <f>201130+41800+16900</f>
        <v>259830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0</v>
      </c>
      <c r="P52" s="58">
        <f t="shared" si="2"/>
        <v>259830</v>
      </c>
      <c r="Q52" s="113">
        <v>91205</v>
      </c>
    </row>
    <row r="53" spans="1:17" ht="33.6" customHeight="1" x14ac:dyDescent="0.35">
      <c r="A53" s="23" t="s">
        <v>189</v>
      </c>
      <c r="B53" s="81">
        <v>3400</v>
      </c>
      <c r="C53" s="81">
        <v>1090</v>
      </c>
      <c r="D53" s="64" t="s">
        <v>54</v>
      </c>
      <c r="E53" s="58">
        <f>F53</f>
        <v>437660</v>
      </c>
      <c r="F53" s="58">
        <f>441550-3890</f>
        <v>437660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f t="shared" si="2"/>
        <v>437660</v>
      </c>
      <c r="Q53" s="113">
        <v>90412</v>
      </c>
    </row>
    <row r="54" spans="1:17" ht="33.6" customHeight="1" x14ac:dyDescent="0.35">
      <c r="A54" s="23"/>
      <c r="B54" s="110"/>
      <c r="C54" s="23"/>
      <c r="D54" s="66" t="s">
        <v>59</v>
      </c>
      <c r="E54" s="58">
        <f t="shared" ref="E54:O54" si="14">E14+E31+E35</f>
        <v>155726939</v>
      </c>
      <c r="F54" s="58">
        <f t="shared" si="14"/>
        <v>155726939</v>
      </c>
      <c r="G54" s="58">
        <f t="shared" si="14"/>
        <v>21032029</v>
      </c>
      <c r="H54" s="58">
        <f t="shared" si="14"/>
        <v>1274270.04</v>
      </c>
      <c r="I54" s="58">
        <f t="shared" si="14"/>
        <v>0</v>
      </c>
      <c r="J54" s="58">
        <f t="shared" si="14"/>
        <v>7394608</v>
      </c>
      <c r="K54" s="58">
        <f t="shared" si="14"/>
        <v>146800</v>
      </c>
      <c r="L54" s="58">
        <f t="shared" si="14"/>
        <v>115200</v>
      </c>
      <c r="M54" s="58">
        <f t="shared" si="14"/>
        <v>5960</v>
      </c>
      <c r="N54" s="58">
        <f t="shared" si="14"/>
        <v>7247808</v>
      </c>
      <c r="O54" s="58">
        <f t="shared" si="14"/>
        <v>7247808</v>
      </c>
      <c r="P54" s="58">
        <f t="shared" si="2"/>
        <v>163121547</v>
      </c>
      <c r="Q54" s="58"/>
    </row>
    <row r="55" spans="1:17" x14ac:dyDescent="0.35">
      <c r="A55" s="104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</row>
    <row r="57" spans="1:17" ht="19.2" customHeight="1" x14ac:dyDescent="0.35"/>
    <row r="58" spans="1:17" s="133" customFormat="1" ht="25.2" x14ac:dyDescent="0.45">
      <c r="A58" s="131"/>
      <c r="B58" s="131"/>
      <c r="C58" s="132"/>
    </row>
    <row r="59" spans="1:17" x14ac:dyDescent="0.35">
      <c r="A59" s="104"/>
    </row>
    <row r="60" spans="1:17" x14ac:dyDescent="0.35">
      <c r="A60" s="104"/>
    </row>
    <row r="61" spans="1:17" x14ac:dyDescent="0.35">
      <c r="A61" s="104"/>
    </row>
    <row r="62" spans="1:17" x14ac:dyDescent="0.35">
      <c r="A62" s="104"/>
    </row>
    <row r="63" spans="1:17" x14ac:dyDescent="0.35">
      <c r="A63" s="104"/>
    </row>
    <row r="64" spans="1:17" x14ac:dyDescent="0.35">
      <c r="A64" s="104"/>
    </row>
    <row r="65" spans="1:1" x14ac:dyDescent="0.35">
      <c r="A65" s="104"/>
    </row>
    <row r="66" spans="1:1" x14ac:dyDescent="0.35">
      <c r="A66" s="104"/>
    </row>
    <row r="67" spans="1:1" x14ac:dyDescent="0.35">
      <c r="A67" s="104"/>
    </row>
    <row r="68" spans="1:1" x14ac:dyDescent="0.35">
      <c r="A68" s="104"/>
    </row>
    <row r="69" spans="1:1" x14ac:dyDescent="0.35">
      <c r="A69" s="104"/>
    </row>
    <row r="70" spans="1:1" x14ac:dyDescent="0.35">
      <c r="A70" s="104"/>
    </row>
    <row r="71" spans="1:1" x14ac:dyDescent="0.35">
      <c r="A71" s="104"/>
    </row>
    <row r="72" spans="1:1" x14ac:dyDescent="0.35">
      <c r="A72" s="104"/>
    </row>
    <row r="73" spans="1:1" x14ac:dyDescent="0.35">
      <c r="A73" s="104"/>
    </row>
    <row r="74" spans="1:1" x14ac:dyDescent="0.35">
      <c r="A74" s="104"/>
    </row>
    <row r="75" spans="1:1" x14ac:dyDescent="0.35">
      <c r="A75" s="104"/>
    </row>
    <row r="76" spans="1:1" x14ac:dyDescent="0.35">
      <c r="A76" s="104"/>
    </row>
    <row r="77" spans="1:1" x14ac:dyDescent="0.35">
      <c r="A77" s="104"/>
    </row>
    <row r="78" spans="1:1" x14ac:dyDescent="0.35">
      <c r="A78" s="104"/>
    </row>
    <row r="79" spans="1:1" x14ac:dyDescent="0.35">
      <c r="A79" s="104"/>
    </row>
    <row r="80" spans="1:1" x14ac:dyDescent="0.35">
      <c r="A80" s="104"/>
    </row>
    <row r="81" spans="1:1" x14ac:dyDescent="0.35">
      <c r="A81" s="104"/>
    </row>
    <row r="82" spans="1:1" x14ac:dyDescent="0.35">
      <c r="A82" s="104"/>
    </row>
    <row r="83" spans="1:1" x14ac:dyDescent="0.35">
      <c r="A83" s="104"/>
    </row>
    <row r="84" spans="1:1" x14ac:dyDescent="0.35">
      <c r="A84" s="104"/>
    </row>
    <row r="85" spans="1:1" x14ac:dyDescent="0.35">
      <c r="A85" s="104"/>
    </row>
    <row r="86" spans="1:1" x14ac:dyDescent="0.35">
      <c r="A86" s="104"/>
    </row>
    <row r="87" spans="1:1" x14ac:dyDescent="0.35">
      <c r="A87" s="104"/>
    </row>
    <row r="88" spans="1:1" x14ac:dyDescent="0.35">
      <c r="A88" s="104"/>
    </row>
    <row r="89" spans="1:1" x14ac:dyDescent="0.35">
      <c r="A89" s="104"/>
    </row>
    <row r="90" spans="1:1" x14ac:dyDescent="0.35">
      <c r="A90" s="104"/>
    </row>
    <row r="91" spans="1:1" x14ac:dyDescent="0.35">
      <c r="A91" s="104"/>
    </row>
    <row r="92" spans="1:1" x14ac:dyDescent="0.35">
      <c r="A92" s="104"/>
    </row>
    <row r="93" spans="1:1" x14ac:dyDescent="0.35">
      <c r="A93" s="104"/>
    </row>
    <row r="94" spans="1:1" x14ac:dyDescent="0.35">
      <c r="A94" s="104"/>
    </row>
    <row r="95" spans="1:1" x14ac:dyDescent="0.35">
      <c r="A95" s="104"/>
    </row>
    <row r="96" spans="1:1" x14ac:dyDescent="0.35">
      <c r="A96" s="104"/>
    </row>
    <row r="97" spans="1:1" x14ac:dyDescent="0.35">
      <c r="A97" s="104"/>
    </row>
    <row r="98" spans="1:1" x14ac:dyDescent="0.35">
      <c r="A98" s="104"/>
    </row>
    <row r="99" spans="1:1" x14ac:dyDescent="0.35">
      <c r="A99" s="104"/>
    </row>
    <row r="100" spans="1:1" x14ac:dyDescent="0.35">
      <c r="A100" s="104"/>
    </row>
    <row r="101" spans="1:1" x14ac:dyDescent="0.35">
      <c r="A101" s="104"/>
    </row>
    <row r="102" spans="1:1" x14ac:dyDescent="0.35">
      <c r="A102" s="104"/>
    </row>
    <row r="103" spans="1:1" x14ac:dyDescent="0.35">
      <c r="A103" s="104"/>
    </row>
    <row r="104" spans="1:1" x14ac:dyDescent="0.35">
      <c r="A104" s="104"/>
    </row>
    <row r="105" spans="1:1" x14ac:dyDescent="0.35">
      <c r="A105" s="104"/>
    </row>
    <row r="106" spans="1:1" x14ac:dyDescent="0.35">
      <c r="A106" s="104"/>
    </row>
    <row r="107" spans="1:1" x14ac:dyDescent="0.35">
      <c r="A107" s="104"/>
    </row>
    <row r="108" spans="1:1" x14ac:dyDescent="0.35">
      <c r="A108" s="104"/>
    </row>
    <row r="109" spans="1:1" x14ac:dyDescent="0.35">
      <c r="A109" s="104"/>
    </row>
    <row r="110" spans="1:1" x14ac:dyDescent="0.35">
      <c r="A110" s="104"/>
    </row>
    <row r="111" spans="1:1" x14ac:dyDescent="0.35">
      <c r="A111" s="104"/>
    </row>
    <row r="112" spans="1:1" x14ac:dyDescent="0.35">
      <c r="A112" s="104"/>
    </row>
    <row r="113" spans="1:1" x14ac:dyDescent="0.35">
      <c r="A113" s="104"/>
    </row>
    <row r="114" spans="1:1" x14ac:dyDescent="0.35">
      <c r="A114" s="104"/>
    </row>
    <row r="115" spans="1:1" x14ac:dyDescent="0.35">
      <c r="A115" s="104"/>
    </row>
    <row r="116" spans="1:1" x14ac:dyDescent="0.35">
      <c r="A116" s="104"/>
    </row>
    <row r="117" spans="1:1" x14ac:dyDescent="0.35">
      <c r="A117" s="104"/>
    </row>
    <row r="118" spans="1:1" x14ac:dyDescent="0.35">
      <c r="A118" s="104"/>
    </row>
    <row r="119" spans="1:1" x14ac:dyDescent="0.35">
      <c r="A119" s="104"/>
    </row>
    <row r="120" spans="1:1" x14ac:dyDescent="0.35">
      <c r="A120" s="104"/>
    </row>
    <row r="121" spans="1:1" x14ac:dyDescent="0.35">
      <c r="A121" s="104"/>
    </row>
    <row r="122" spans="1:1" x14ac:dyDescent="0.35">
      <c r="A122" s="104"/>
    </row>
    <row r="123" spans="1:1" x14ac:dyDescent="0.35">
      <c r="A123" s="104"/>
    </row>
    <row r="124" spans="1:1" x14ac:dyDescent="0.35">
      <c r="A124" s="104"/>
    </row>
    <row r="125" spans="1:1" x14ac:dyDescent="0.35">
      <c r="A125" s="104"/>
    </row>
    <row r="126" spans="1:1" x14ac:dyDescent="0.35">
      <c r="A126" s="104"/>
    </row>
    <row r="127" spans="1:1" x14ac:dyDescent="0.35">
      <c r="A127" s="104"/>
    </row>
    <row r="128" spans="1:1" x14ac:dyDescent="0.35">
      <c r="A128" s="104"/>
    </row>
    <row r="129" spans="1:1" x14ac:dyDescent="0.35">
      <c r="A129" s="104"/>
    </row>
    <row r="130" spans="1:1" x14ac:dyDescent="0.35">
      <c r="A130" s="104"/>
    </row>
    <row r="131" spans="1:1" x14ac:dyDescent="0.35">
      <c r="A131" s="104"/>
    </row>
    <row r="132" spans="1:1" x14ac:dyDescent="0.35">
      <c r="A132" s="104"/>
    </row>
    <row r="133" spans="1:1" x14ac:dyDescent="0.35">
      <c r="A133" s="104"/>
    </row>
    <row r="134" spans="1:1" x14ac:dyDescent="0.35">
      <c r="A134" s="104"/>
    </row>
    <row r="135" spans="1:1" x14ac:dyDescent="0.35">
      <c r="A135" s="104"/>
    </row>
    <row r="136" spans="1:1" x14ac:dyDescent="0.35">
      <c r="A136" s="104"/>
    </row>
    <row r="137" spans="1:1" x14ac:dyDescent="0.35">
      <c r="A137" s="104"/>
    </row>
    <row r="138" spans="1:1" x14ac:dyDescent="0.35">
      <c r="A138" s="104"/>
    </row>
    <row r="139" spans="1:1" x14ac:dyDescent="0.35">
      <c r="A139" s="104"/>
    </row>
    <row r="140" spans="1:1" x14ac:dyDescent="0.35">
      <c r="A140" s="104"/>
    </row>
    <row r="141" spans="1:1" x14ac:dyDescent="0.35">
      <c r="A141" s="104"/>
    </row>
    <row r="142" spans="1:1" x14ac:dyDescent="0.35">
      <c r="A142" s="104"/>
    </row>
    <row r="143" spans="1:1" x14ac:dyDescent="0.35">
      <c r="A143" s="104"/>
    </row>
    <row r="144" spans="1:1" x14ac:dyDescent="0.35">
      <c r="A144" s="104"/>
    </row>
    <row r="145" spans="1:1" x14ac:dyDescent="0.35">
      <c r="A145" s="104"/>
    </row>
    <row r="146" spans="1:1" x14ac:dyDescent="0.35">
      <c r="A146" s="104"/>
    </row>
    <row r="147" spans="1:1" x14ac:dyDescent="0.35">
      <c r="A147" s="104"/>
    </row>
    <row r="148" spans="1:1" x14ac:dyDescent="0.35">
      <c r="A148" s="104"/>
    </row>
    <row r="149" spans="1:1" x14ac:dyDescent="0.35">
      <c r="A149" s="104"/>
    </row>
  </sheetData>
  <mergeCells count="21">
    <mergeCell ref="Q11:Q12"/>
    <mergeCell ref="N3:P3"/>
    <mergeCell ref="N4:P4"/>
    <mergeCell ref="N1:P1"/>
    <mergeCell ref="A7:P7"/>
    <mergeCell ref="A10:A12"/>
    <mergeCell ref="B10:B12"/>
    <mergeCell ref="C10:C12"/>
    <mergeCell ref="N2:Q2"/>
    <mergeCell ref="E11:E12"/>
    <mergeCell ref="P10:P12"/>
    <mergeCell ref="F11:F12"/>
    <mergeCell ref="G11:H11"/>
    <mergeCell ref="J11:J12"/>
    <mergeCell ref="K11:K12"/>
    <mergeCell ref="L11:M11"/>
    <mergeCell ref="N11:N12"/>
    <mergeCell ref="I11:I12"/>
    <mergeCell ref="D10:D12"/>
    <mergeCell ref="E10:I10"/>
    <mergeCell ref="J10:O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Roman,обычный"&amp;26
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view="pageBreakPreview" zoomScale="60" zoomScaleNormal="51" workbookViewId="0">
      <selection activeCell="D21" sqref="D21"/>
    </sheetView>
  </sheetViews>
  <sheetFormatPr defaultColWidth="9.109375" defaultRowHeight="18" x14ac:dyDescent="0.35"/>
  <cols>
    <col min="1" max="1" width="17.33203125" style="3" customWidth="1"/>
    <col min="2" max="2" width="19.109375" style="3" customWidth="1"/>
    <col min="3" max="3" width="16.5546875" style="3" customWidth="1"/>
    <col min="4" max="4" width="90.44140625" style="3" customWidth="1"/>
    <col min="5" max="5" width="26.109375" style="3" customWidth="1"/>
    <col min="6" max="6" width="17.5546875" style="3" customWidth="1"/>
    <col min="7" max="7" width="16" style="3" customWidth="1"/>
    <col min="8" max="8" width="18.44140625" style="3" customWidth="1"/>
    <col min="9" max="9" width="20" style="3" customWidth="1"/>
    <col min="10" max="16384" width="9.109375" style="3"/>
  </cols>
  <sheetData>
    <row r="1" spans="1:11" s="35" customFormat="1" ht="25.5" customHeight="1" x14ac:dyDescent="0.35">
      <c r="F1" s="43"/>
      <c r="G1" s="158" t="s">
        <v>94</v>
      </c>
      <c r="H1" s="158"/>
      <c r="I1" s="158"/>
    </row>
    <row r="2" spans="1:11" s="35" customFormat="1" ht="26.1" customHeight="1" x14ac:dyDescent="0.35">
      <c r="G2" s="157" t="s">
        <v>32</v>
      </c>
      <c r="H2" s="157"/>
      <c r="I2" s="157"/>
    </row>
    <row r="3" spans="1:11" s="35" customFormat="1" ht="26.1" customHeight="1" x14ac:dyDescent="0.35">
      <c r="G3" s="100" t="s">
        <v>99</v>
      </c>
      <c r="H3" s="100"/>
      <c r="I3" s="100"/>
    </row>
    <row r="4" spans="1:11" s="35" customFormat="1" ht="26.1" customHeight="1" x14ac:dyDescent="0.4">
      <c r="F4" s="44"/>
      <c r="G4" s="156" t="s">
        <v>233</v>
      </c>
      <c r="H4" s="156"/>
      <c r="I4" s="156"/>
    </row>
    <row r="5" spans="1:11" ht="32.25" customHeight="1" x14ac:dyDescent="0.35"/>
    <row r="6" spans="1:11" s="90" customFormat="1" ht="28.8" customHeight="1" x14ac:dyDescent="0.35">
      <c r="A6" s="155" t="s">
        <v>100</v>
      </c>
      <c r="B6" s="155"/>
      <c r="C6" s="155"/>
      <c r="D6" s="155"/>
      <c r="E6" s="155"/>
      <c r="F6" s="155"/>
      <c r="G6" s="155"/>
      <c r="H6" s="155"/>
      <c r="I6" s="155"/>
    </row>
    <row r="7" spans="1:11" s="90" customFormat="1" ht="28.8" customHeight="1" x14ac:dyDescent="0.35">
      <c r="A7" s="155" t="s">
        <v>203</v>
      </c>
      <c r="B7" s="155"/>
      <c r="C7" s="155"/>
      <c r="D7" s="155"/>
      <c r="E7" s="155"/>
      <c r="F7" s="155"/>
      <c r="G7" s="155"/>
      <c r="H7" s="155"/>
      <c r="I7" s="155"/>
    </row>
    <row r="8" spans="1:11" s="76" customFormat="1" ht="24.75" customHeight="1" x14ac:dyDescent="0.35">
      <c r="A8" s="71"/>
      <c r="B8" s="77"/>
      <c r="C8" s="77"/>
      <c r="D8" s="77"/>
      <c r="E8" s="78"/>
      <c r="F8" s="78"/>
      <c r="G8" s="72"/>
      <c r="H8" s="78"/>
      <c r="I8" s="79" t="s">
        <v>35</v>
      </c>
    </row>
    <row r="9" spans="1:11" s="74" customFormat="1" ht="114.75" customHeight="1" x14ac:dyDescent="0.3">
      <c r="A9" s="120" t="s">
        <v>60</v>
      </c>
      <c r="B9" s="120" t="s">
        <v>108</v>
      </c>
      <c r="C9" s="70" t="s">
        <v>109</v>
      </c>
      <c r="D9" s="119" t="s">
        <v>110</v>
      </c>
      <c r="E9" s="75" t="s">
        <v>71</v>
      </c>
      <c r="F9" s="75" t="s">
        <v>72</v>
      </c>
      <c r="G9" s="75" t="s">
        <v>73</v>
      </c>
      <c r="H9" s="75" t="s">
        <v>74</v>
      </c>
      <c r="I9" s="75" t="s">
        <v>75</v>
      </c>
    </row>
    <row r="10" spans="1:11" ht="31.8" customHeight="1" x14ac:dyDescent="0.35">
      <c r="A10" s="23" t="s">
        <v>111</v>
      </c>
      <c r="B10" s="23"/>
      <c r="C10" s="23"/>
      <c r="D10" s="27" t="s">
        <v>53</v>
      </c>
      <c r="E10" s="81"/>
      <c r="F10" s="57"/>
      <c r="G10" s="57"/>
      <c r="H10" s="57"/>
      <c r="I10" s="82">
        <f>I11</f>
        <v>7224422</v>
      </c>
    </row>
    <row r="11" spans="1:11" ht="31.8" customHeight="1" x14ac:dyDescent="0.35">
      <c r="A11" s="23" t="s">
        <v>112</v>
      </c>
      <c r="B11" s="105"/>
      <c r="C11" s="23"/>
      <c r="D11" s="27" t="s">
        <v>53</v>
      </c>
      <c r="E11" s="81"/>
      <c r="F11" s="57"/>
      <c r="G11" s="57"/>
      <c r="H11" s="57"/>
      <c r="I11" s="82">
        <f>I12+I13</f>
        <v>7224422</v>
      </c>
    </row>
    <row r="12" spans="1:11" ht="56.4" customHeight="1" x14ac:dyDescent="0.35">
      <c r="A12" s="23" t="s">
        <v>113</v>
      </c>
      <c r="B12" s="23" t="s">
        <v>114</v>
      </c>
      <c r="C12" s="23" t="s">
        <v>63</v>
      </c>
      <c r="D12" s="27" t="s">
        <v>224</v>
      </c>
      <c r="E12" s="81" t="s">
        <v>76</v>
      </c>
      <c r="F12" s="57"/>
      <c r="G12" s="57"/>
      <c r="H12" s="57"/>
      <c r="I12" s="82">
        <f>4439700+968760+1300000+60000-84065</f>
        <v>6684395</v>
      </c>
    </row>
    <row r="13" spans="1:11" ht="31.8" customHeight="1" x14ac:dyDescent="0.35">
      <c r="A13" s="23" t="s">
        <v>141</v>
      </c>
      <c r="B13" s="105" t="s">
        <v>142</v>
      </c>
      <c r="C13" s="23" t="s">
        <v>143</v>
      </c>
      <c r="D13" s="59" t="s">
        <v>57</v>
      </c>
      <c r="E13" s="81" t="s">
        <v>76</v>
      </c>
      <c r="F13" s="57"/>
      <c r="G13" s="57"/>
      <c r="H13" s="57"/>
      <c r="I13" s="82">
        <f>326442+189000+24585</f>
        <v>540027</v>
      </c>
    </row>
    <row r="14" spans="1:11" ht="31.8" hidden="1" customHeight="1" x14ac:dyDescent="0.35">
      <c r="A14" s="81">
        <v>1010000</v>
      </c>
      <c r="B14" s="81"/>
      <c r="C14" s="81"/>
      <c r="D14" s="86" t="s">
        <v>58</v>
      </c>
      <c r="E14" s="81"/>
      <c r="F14" s="57"/>
      <c r="G14" s="57"/>
      <c r="H14" s="57"/>
      <c r="I14" s="82">
        <f>I15</f>
        <v>0</v>
      </c>
    </row>
    <row r="15" spans="1:11" ht="31.8" hidden="1" customHeight="1" x14ac:dyDescent="0.35">
      <c r="A15" s="81">
        <v>1015020</v>
      </c>
      <c r="B15" s="81"/>
      <c r="C15" s="89"/>
      <c r="D15" s="24" t="s">
        <v>146</v>
      </c>
      <c r="E15" s="81"/>
      <c r="F15" s="57"/>
      <c r="G15" s="57"/>
      <c r="H15" s="57"/>
      <c r="I15" s="82">
        <f>I16</f>
        <v>0</v>
      </c>
    </row>
    <row r="16" spans="1:11" ht="45" hidden="1" customHeight="1" x14ac:dyDescent="0.35">
      <c r="A16" s="23" t="s">
        <v>148</v>
      </c>
      <c r="B16" s="23" t="s">
        <v>149</v>
      </c>
      <c r="C16" s="23" t="s">
        <v>66</v>
      </c>
      <c r="D16" s="24" t="s">
        <v>147</v>
      </c>
      <c r="E16" s="81" t="s">
        <v>76</v>
      </c>
      <c r="F16" s="57"/>
      <c r="G16" s="57"/>
      <c r="H16" s="57"/>
      <c r="I16" s="82"/>
      <c r="K16" s="3">
        <v>130107</v>
      </c>
    </row>
    <row r="17" spans="1:9" ht="36" customHeight="1" x14ac:dyDescent="0.35">
      <c r="A17" s="23" t="s">
        <v>144</v>
      </c>
      <c r="B17" s="23"/>
      <c r="C17" s="23"/>
      <c r="D17" s="134" t="s">
        <v>56</v>
      </c>
      <c r="E17" s="81"/>
      <c r="F17" s="57"/>
      <c r="G17" s="57"/>
      <c r="H17" s="57"/>
      <c r="I17" s="82">
        <f>I18</f>
        <v>23386</v>
      </c>
    </row>
    <row r="18" spans="1:9" ht="35.25" customHeight="1" x14ac:dyDescent="0.35">
      <c r="A18" s="23" t="s">
        <v>145</v>
      </c>
      <c r="B18" s="23"/>
      <c r="C18" s="23"/>
      <c r="D18" s="134" t="s">
        <v>56</v>
      </c>
      <c r="E18" s="81"/>
      <c r="F18" s="57"/>
      <c r="G18" s="57"/>
      <c r="H18" s="57"/>
      <c r="I18" s="82">
        <f>I19</f>
        <v>23386</v>
      </c>
    </row>
    <row r="19" spans="1:9" ht="48.6" customHeight="1" x14ac:dyDescent="0.35">
      <c r="A19" s="23" t="s">
        <v>190</v>
      </c>
      <c r="B19" s="81"/>
      <c r="C19" s="89"/>
      <c r="D19" s="63" t="s">
        <v>191</v>
      </c>
      <c r="E19" s="81"/>
      <c r="F19" s="57"/>
      <c r="G19" s="57"/>
      <c r="H19" s="57"/>
      <c r="I19" s="82">
        <f>I20</f>
        <v>23386</v>
      </c>
    </row>
    <row r="20" spans="1:9" ht="56.4" customHeight="1" x14ac:dyDescent="0.35">
      <c r="A20" s="23" t="s">
        <v>192</v>
      </c>
      <c r="B20" s="23" t="s">
        <v>193</v>
      </c>
      <c r="C20" s="23" t="s">
        <v>70</v>
      </c>
      <c r="D20" s="27" t="s">
        <v>194</v>
      </c>
      <c r="E20" s="81" t="s">
        <v>76</v>
      </c>
      <c r="F20" s="57"/>
      <c r="G20" s="57"/>
      <c r="H20" s="57"/>
      <c r="I20" s="82">
        <f>21870+1516</f>
        <v>23386</v>
      </c>
    </row>
    <row r="21" spans="1:9" ht="40.5" customHeight="1" x14ac:dyDescent="0.35">
      <c r="A21" s="57"/>
      <c r="B21" s="89"/>
      <c r="C21" s="57"/>
      <c r="D21" s="88" t="s">
        <v>80</v>
      </c>
      <c r="E21" s="57"/>
      <c r="F21" s="57"/>
      <c r="G21" s="57"/>
      <c r="H21" s="57"/>
      <c r="I21" s="82">
        <f>I10+I17</f>
        <v>7247808</v>
      </c>
    </row>
  </sheetData>
  <mergeCells count="5">
    <mergeCell ref="A6:I6"/>
    <mergeCell ref="A7:I7"/>
    <mergeCell ref="G4:I4"/>
    <mergeCell ref="G2:I2"/>
    <mergeCell ref="G1:I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4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view="pageBreakPreview" zoomScale="60" zoomScaleNormal="75" workbookViewId="0">
      <selection activeCell="J1" sqref="J1:J1048576"/>
    </sheetView>
  </sheetViews>
  <sheetFormatPr defaultColWidth="9.109375" defaultRowHeight="18" x14ac:dyDescent="0.35"/>
  <cols>
    <col min="1" max="1" width="17.33203125" style="3" customWidth="1"/>
    <col min="2" max="2" width="17.6640625" style="3" customWidth="1"/>
    <col min="3" max="3" width="14.77734375" style="3" customWidth="1"/>
    <col min="4" max="4" width="80.109375" style="3" customWidth="1"/>
    <col min="5" max="5" width="82.21875" style="3" customWidth="1"/>
    <col min="6" max="6" width="20.21875" style="3" customWidth="1"/>
    <col min="7" max="7" width="18.44140625" style="3" customWidth="1"/>
    <col min="8" max="8" width="23.44140625" style="3" customWidth="1"/>
    <col min="9" max="16384" width="9.109375" style="3"/>
  </cols>
  <sheetData>
    <row r="1" spans="1:9" s="35" customFormat="1" ht="26.1" customHeight="1" x14ac:dyDescent="0.4">
      <c r="G1" s="97" t="s">
        <v>102</v>
      </c>
      <c r="H1" s="98"/>
      <c r="I1" s="98"/>
    </row>
    <row r="2" spans="1:9" s="35" customFormat="1" ht="26.1" customHeight="1" x14ac:dyDescent="0.35">
      <c r="G2" s="157" t="s">
        <v>32</v>
      </c>
      <c r="H2" s="157"/>
      <c r="I2" s="157"/>
    </row>
    <row r="3" spans="1:9" s="35" customFormat="1" ht="26.1" customHeight="1" x14ac:dyDescent="0.4">
      <c r="G3" s="97" t="s">
        <v>99</v>
      </c>
      <c r="H3" s="97"/>
      <c r="I3" s="98"/>
    </row>
    <row r="4" spans="1:9" s="35" customFormat="1" ht="26.1" customHeight="1" x14ac:dyDescent="0.4">
      <c r="G4" s="99" t="s">
        <v>234</v>
      </c>
      <c r="H4" s="99"/>
      <c r="I4" s="98"/>
    </row>
    <row r="5" spans="1:9" x14ac:dyDescent="0.35">
      <c r="G5" s="42"/>
      <c r="H5" s="42"/>
    </row>
    <row r="6" spans="1:9" s="91" customFormat="1" ht="24.75" customHeight="1" x14ac:dyDescent="0.35">
      <c r="A6" s="160" t="s">
        <v>79</v>
      </c>
      <c r="B6" s="161"/>
      <c r="C6" s="161"/>
      <c r="D6" s="161"/>
      <c r="E6" s="161"/>
      <c r="F6" s="161"/>
      <c r="G6" s="161"/>
      <c r="H6" s="161"/>
    </row>
    <row r="7" spans="1:9" s="91" customFormat="1" ht="27" customHeight="1" x14ac:dyDescent="0.35">
      <c r="A7" s="159" t="s">
        <v>204</v>
      </c>
      <c r="B7" s="159"/>
      <c r="C7" s="159"/>
      <c r="D7" s="159"/>
      <c r="E7" s="159"/>
      <c r="F7" s="159"/>
      <c r="G7" s="159"/>
      <c r="H7" s="159"/>
    </row>
    <row r="8" spans="1:9" s="76" customFormat="1" ht="18" customHeight="1" x14ac:dyDescent="0.35">
      <c r="A8" s="71"/>
      <c r="B8" s="77"/>
      <c r="C8" s="77"/>
      <c r="D8" s="77"/>
      <c r="E8" s="78"/>
      <c r="F8" s="78"/>
      <c r="G8" s="72"/>
      <c r="H8" s="79" t="s">
        <v>35</v>
      </c>
    </row>
    <row r="9" spans="1:9" s="87" customFormat="1" ht="104.4" customHeight="1" x14ac:dyDescent="0.25">
      <c r="A9" s="70" t="s">
        <v>60</v>
      </c>
      <c r="B9" s="70" t="s">
        <v>108</v>
      </c>
      <c r="C9" s="70" t="s">
        <v>109</v>
      </c>
      <c r="D9" s="119" t="s">
        <v>110</v>
      </c>
      <c r="E9" s="73" t="s">
        <v>77</v>
      </c>
      <c r="F9" s="51" t="s">
        <v>2</v>
      </c>
      <c r="G9" s="73" t="s">
        <v>3</v>
      </c>
      <c r="H9" s="73" t="s">
        <v>78</v>
      </c>
    </row>
    <row r="10" spans="1:9" s="125" customFormat="1" ht="18.600000000000001" customHeight="1" x14ac:dyDescent="0.2">
      <c r="A10" s="126">
        <v>1</v>
      </c>
      <c r="B10" s="126">
        <v>2</v>
      </c>
      <c r="C10" s="126">
        <v>3</v>
      </c>
      <c r="D10" s="127">
        <v>4</v>
      </c>
      <c r="E10" s="128">
        <v>5</v>
      </c>
      <c r="F10" s="126">
        <v>6</v>
      </c>
      <c r="G10" s="128">
        <v>7</v>
      </c>
      <c r="H10" s="128">
        <v>8</v>
      </c>
    </row>
    <row r="11" spans="1:9" s="87" customFormat="1" ht="45.6" customHeight="1" x14ac:dyDescent="0.25">
      <c r="A11" s="51"/>
      <c r="B11" s="51"/>
      <c r="C11" s="51"/>
      <c r="D11" s="51"/>
      <c r="E11" s="83" t="s">
        <v>205</v>
      </c>
      <c r="F11" s="123">
        <f>F12+F16</f>
        <v>753970</v>
      </c>
      <c r="G11" s="85">
        <v>0</v>
      </c>
      <c r="H11" s="82">
        <f>F11+G11</f>
        <v>753970</v>
      </c>
    </row>
    <row r="12" spans="1:9" s="87" customFormat="1" ht="26.4" customHeight="1" x14ac:dyDescent="0.25">
      <c r="A12" s="23" t="s">
        <v>111</v>
      </c>
      <c r="B12" s="23"/>
      <c r="C12" s="23"/>
      <c r="D12" s="27" t="s">
        <v>53</v>
      </c>
      <c r="E12" s="80"/>
      <c r="F12" s="123">
        <f>F13</f>
        <v>316310</v>
      </c>
      <c r="G12" s="85">
        <v>0</v>
      </c>
      <c r="H12" s="82">
        <f t="shared" ref="H12:H41" si="0">F12+G12</f>
        <v>316310</v>
      </c>
    </row>
    <row r="13" spans="1:9" ht="34.200000000000003" customHeight="1" x14ac:dyDescent="0.35">
      <c r="A13" s="23" t="s">
        <v>112</v>
      </c>
      <c r="B13" s="105"/>
      <c r="C13" s="23"/>
      <c r="D13" s="27" t="s">
        <v>53</v>
      </c>
      <c r="E13" s="57"/>
      <c r="F13" s="82">
        <f>F14+F15</f>
        <v>316310</v>
      </c>
      <c r="G13" s="85">
        <v>0</v>
      </c>
      <c r="H13" s="82">
        <f t="shared" si="0"/>
        <v>316310</v>
      </c>
    </row>
    <row r="14" spans="1:9" ht="34.200000000000003" customHeight="1" x14ac:dyDescent="0.35">
      <c r="A14" s="23" t="s">
        <v>115</v>
      </c>
      <c r="B14" s="106" t="s">
        <v>116</v>
      </c>
      <c r="C14" s="23" t="s">
        <v>64</v>
      </c>
      <c r="D14" s="27" t="s">
        <v>54</v>
      </c>
      <c r="E14" s="57"/>
      <c r="F14" s="82">
        <f>231960-13010</f>
        <v>218950</v>
      </c>
      <c r="G14" s="85">
        <v>0</v>
      </c>
      <c r="H14" s="82">
        <f t="shared" si="0"/>
        <v>218950</v>
      </c>
    </row>
    <row r="15" spans="1:9" ht="34.200000000000003" customHeight="1" x14ac:dyDescent="0.35">
      <c r="A15" s="23" t="s">
        <v>120</v>
      </c>
      <c r="B15" s="106" t="s">
        <v>121</v>
      </c>
      <c r="C15" s="23" t="s">
        <v>96</v>
      </c>
      <c r="D15" s="27" t="s">
        <v>97</v>
      </c>
      <c r="E15" s="57"/>
      <c r="F15" s="82">
        <v>97360</v>
      </c>
      <c r="G15" s="85">
        <v>0</v>
      </c>
      <c r="H15" s="82">
        <f t="shared" si="0"/>
        <v>97360</v>
      </c>
    </row>
    <row r="16" spans="1:9" s="114" customFormat="1" ht="42.6" customHeight="1" x14ac:dyDescent="0.25">
      <c r="A16" s="23" t="s">
        <v>144</v>
      </c>
      <c r="B16" s="23"/>
      <c r="C16" s="23"/>
      <c r="D16" s="122" t="s">
        <v>56</v>
      </c>
      <c r="E16" s="88"/>
      <c r="F16" s="82">
        <f>F17</f>
        <v>437660</v>
      </c>
      <c r="G16" s="85">
        <v>0</v>
      </c>
      <c r="H16" s="82">
        <f t="shared" si="0"/>
        <v>437660</v>
      </c>
    </row>
    <row r="17" spans="1:10" s="114" customFormat="1" ht="42.6" customHeight="1" x14ac:dyDescent="0.25">
      <c r="A17" s="23" t="s">
        <v>145</v>
      </c>
      <c r="B17" s="23"/>
      <c r="C17" s="23"/>
      <c r="D17" s="122" t="s">
        <v>56</v>
      </c>
      <c r="E17" s="80"/>
      <c r="F17" s="82">
        <f>F18</f>
        <v>437660</v>
      </c>
      <c r="G17" s="85">
        <v>0</v>
      </c>
      <c r="H17" s="82">
        <f t="shared" si="0"/>
        <v>437660</v>
      </c>
    </row>
    <row r="18" spans="1:10" ht="34.200000000000003" customHeight="1" x14ac:dyDescent="0.35">
      <c r="A18" s="23" t="s">
        <v>189</v>
      </c>
      <c r="B18" s="81">
        <v>3400</v>
      </c>
      <c r="C18" s="81">
        <v>1090</v>
      </c>
      <c r="D18" s="64" t="s">
        <v>54</v>
      </c>
      <c r="E18" s="57"/>
      <c r="F18" s="82">
        <f>441550-3890</f>
        <v>437660</v>
      </c>
      <c r="G18" s="85">
        <v>0</v>
      </c>
      <c r="H18" s="82">
        <f t="shared" si="0"/>
        <v>437660</v>
      </c>
    </row>
    <row r="19" spans="1:10" ht="34.200000000000003" customHeight="1" x14ac:dyDescent="0.35">
      <c r="A19" s="23" t="s">
        <v>111</v>
      </c>
      <c r="B19" s="23"/>
      <c r="C19" s="23"/>
      <c r="D19" s="27" t="s">
        <v>53</v>
      </c>
      <c r="E19" s="83" t="s">
        <v>214</v>
      </c>
      <c r="F19" s="82">
        <f>F20</f>
        <v>87400</v>
      </c>
      <c r="G19" s="85">
        <v>0</v>
      </c>
      <c r="H19" s="82">
        <f t="shared" si="0"/>
        <v>87400</v>
      </c>
    </row>
    <row r="20" spans="1:10" ht="34.200000000000003" customHeight="1" x14ac:dyDescent="0.35">
      <c r="A20" s="23" t="s">
        <v>112</v>
      </c>
      <c r="B20" s="105"/>
      <c r="C20" s="23"/>
      <c r="D20" s="27" t="s">
        <v>53</v>
      </c>
      <c r="E20" s="83"/>
      <c r="F20" s="82">
        <f>F21</f>
        <v>87400</v>
      </c>
      <c r="G20" s="85">
        <v>0</v>
      </c>
      <c r="H20" s="82">
        <f t="shared" si="0"/>
        <v>87400</v>
      </c>
    </row>
    <row r="21" spans="1:10" ht="34.200000000000003" customHeight="1" x14ac:dyDescent="0.35">
      <c r="A21" s="23" t="s">
        <v>201</v>
      </c>
      <c r="B21" s="106" t="s">
        <v>226</v>
      </c>
      <c r="C21" s="23"/>
      <c r="D21" s="112" t="s">
        <v>117</v>
      </c>
      <c r="E21" s="83"/>
      <c r="F21" s="82">
        <f>F22</f>
        <v>87400</v>
      </c>
      <c r="G21" s="85">
        <v>0</v>
      </c>
      <c r="H21" s="82">
        <f t="shared" si="0"/>
        <v>87400</v>
      </c>
    </row>
    <row r="22" spans="1:10" ht="34.200000000000003" customHeight="1" x14ac:dyDescent="0.35">
      <c r="A22" s="23" t="s">
        <v>200</v>
      </c>
      <c r="B22" s="106" t="s">
        <v>119</v>
      </c>
      <c r="C22" s="23" t="s">
        <v>65</v>
      </c>
      <c r="D22" s="112" t="s">
        <v>118</v>
      </c>
      <c r="E22" s="83"/>
      <c r="F22" s="82">
        <f>74200+10000+3200</f>
        <v>87400</v>
      </c>
      <c r="G22" s="85">
        <v>0</v>
      </c>
      <c r="H22" s="82">
        <f t="shared" si="0"/>
        <v>87400</v>
      </c>
    </row>
    <row r="23" spans="1:10" ht="43.2" customHeight="1" x14ac:dyDescent="0.35">
      <c r="A23" s="23" t="s">
        <v>111</v>
      </c>
      <c r="B23" s="23"/>
      <c r="C23" s="23"/>
      <c r="D23" s="27" t="s">
        <v>53</v>
      </c>
      <c r="E23" s="80" t="s">
        <v>206</v>
      </c>
      <c r="F23" s="82">
        <f>F24</f>
        <v>38340</v>
      </c>
      <c r="G23" s="85">
        <v>0</v>
      </c>
      <c r="H23" s="82">
        <f t="shared" si="0"/>
        <v>38340</v>
      </c>
      <c r="J23" s="3">
        <v>41540</v>
      </c>
    </row>
    <row r="24" spans="1:10" ht="34.200000000000003" customHeight="1" x14ac:dyDescent="0.35">
      <c r="A24" s="23" t="s">
        <v>112</v>
      </c>
      <c r="B24" s="105"/>
      <c r="C24" s="23"/>
      <c r="D24" s="27" t="s">
        <v>53</v>
      </c>
      <c r="E24" s="80"/>
      <c r="F24" s="82">
        <f>F28+F25</f>
        <v>38340</v>
      </c>
      <c r="G24" s="85">
        <v>0</v>
      </c>
      <c r="H24" s="82">
        <f t="shared" si="0"/>
        <v>38340</v>
      </c>
    </row>
    <row r="25" spans="1:10" ht="34.200000000000003" customHeight="1" x14ac:dyDescent="0.35">
      <c r="A25" s="23" t="s">
        <v>124</v>
      </c>
      <c r="B25" s="23" t="s">
        <v>227</v>
      </c>
      <c r="C25" s="23"/>
      <c r="D25" s="124" t="s">
        <v>125</v>
      </c>
      <c r="E25" s="80"/>
      <c r="F25" s="82">
        <f>F26+F27</f>
        <v>24300</v>
      </c>
      <c r="G25" s="85">
        <v>0</v>
      </c>
      <c r="H25" s="82">
        <f>F25+G25</f>
        <v>24300</v>
      </c>
    </row>
    <row r="26" spans="1:10" ht="43.2" customHeight="1" x14ac:dyDescent="0.35">
      <c r="A26" s="23" t="s">
        <v>126</v>
      </c>
      <c r="B26" s="23" t="s">
        <v>127</v>
      </c>
      <c r="C26" s="23" t="s">
        <v>65</v>
      </c>
      <c r="D26" s="111" t="s">
        <v>130</v>
      </c>
      <c r="E26" s="57"/>
      <c r="F26" s="82">
        <v>6700</v>
      </c>
      <c r="G26" s="85">
        <v>0</v>
      </c>
      <c r="H26" s="82">
        <f>F26+G26</f>
        <v>6700</v>
      </c>
    </row>
    <row r="27" spans="1:10" ht="33.6" customHeight="1" x14ac:dyDescent="0.35">
      <c r="A27" s="23" t="s">
        <v>128</v>
      </c>
      <c r="B27" s="23" t="s">
        <v>129</v>
      </c>
      <c r="C27" s="23" t="s">
        <v>65</v>
      </c>
      <c r="D27" s="111" t="s">
        <v>131</v>
      </c>
      <c r="E27" s="57"/>
      <c r="F27" s="82">
        <f>20800-3200</f>
        <v>17600</v>
      </c>
      <c r="G27" s="85">
        <v>0</v>
      </c>
      <c r="H27" s="82">
        <f>F27+G27</f>
        <v>17600</v>
      </c>
    </row>
    <row r="28" spans="1:10" ht="34.200000000000003" customHeight="1" x14ac:dyDescent="0.35">
      <c r="A28" s="23" t="s">
        <v>122</v>
      </c>
      <c r="B28" s="23" t="s">
        <v>123</v>
      </c>
      <c r="C28" s="23"/>
      <c r="D28" s="130" t="s">
        <v>217</v>
      </c>
      <c r="E28" s="80"/>
      <c r="F28" s="82">
        <f>F29</f>
        <v>14040</v>
      </c>
      <c r="G28" s="85">
        <v>0</v>
      </c>
      <c r="H28" s="82">
        <f t="shared" si="0"/>
        <v>14040</v>
      </c>
    </row>
    <row r="29" spans="1:10" ht="34.200000000000003" customHeight="1" x14ac:dyDescent="0.35">
      <c r="A29" s="23" t="s">
        <v>218</v>
      </c>
      <c r="B29" s="81">
        <v>3143</v>
      </c>
      <c r="C29" s="81">
        <v>1040</v>
      </c>
      <c r="D29" s="130" t="s">
        <v>219</v>
      </c>
      <c r="E29" s="57"/>
      <c r="F29" s="82">
        <v>14040</v>
      </c>
      <c r="G29" s="85">
        <v>0</v>
      </c>
      <c r="H29" s="82">
        <f t="shared" si="0"/>
        <v>14040</v>
      </c>
    </row>
    <row r="30" spans="1:10" ht="43.2" customHeight="1" x14ac:dyDescent="0.35">
      <c r="A30" s="23" t="s">
        <v>111</v>
      </c>
      <c r="B30" s="23"/>
      <c r="C30" s="23"/>
      <c r="D30" s="27" t="s">
        <v>53</v>
      </c>
      <c r="E30" s="80" t="s">
        <v>207</v>
      </c>
      <c r="F30" s="82">
        <f>F31</f>
        <v>106800</v>
      </c>
      <c r="G30" s="85">
        <v>0</v>
      </c>
      <c r="H30" s="82">
        <f t="shared" si="0"/>
        <v>106800</v>
      </c>
    </row>
    <row r="31" spans="1:10" ht="34.200000000000003" customHeight="1" x14ac:dyDescent="0.35">
      <c r="A31" s="23" t="s">
        <v>112</v>
      </c>
      <c r="B31" s="105"/>
      <c r="C31" s="23"/>
      <c r="D31" s="27" t="s">
        <v>53</v>
      </c>
      <c r="E31" s="80"/>
      <c r="F31" s="82">
        <f>F32</f>
        <v>106800</v>
      </c>
      <c r="G31" s="85">
        <v>0</v>
      </c>
      <c r="H31" s="82">
        <f t="shared" si="0"/>
        <v>106800</v>
      </c>
    </row>
    <row r="32" spans="1:10" ht="43.2" customHeight="1" x14ac:dyDescent="0.35">
      <c r="A32" s="23" t="s">
        <v>132</v>
      </c>
      <c r="B32" s="23" t="s">
        <v>133</v>
      </c>
      <c r="C32" s="23" t="s">
        <v>95</v>
      </c>
      <c r="D32" s="60" t="s">
        <v>98</v>
      </c>
      <c r="E32" s="80"/>
      <c r="F32" s="82">
        <f>56800+50000</f>
        <v>106800</v>
      </c>
      <c r="G32" s="85">
        <v>0</v>
      </c>
      <c r="H32" s="82">
        <f t="shared" si="0"/>
        <v>106800</v>
      </c>
    </row>
    <row r="33" spans="1:8" ht="43.2" customHeight="1" x14ac:dyDescent="0.35">
      <c r="A33" s="23" t="s">
        <v>111</v>
      </c>
      <c r="B33" s="23"/>
      <c r="C33" s="23"/>
      <c r="D33" s="27" t="s">
        <v>53</v>
      </c>
      <c r="E33" s="80" t="s">
        <v>208</v>
      </c>
      <c r="F33" s="82">
        <f>F34</f>
        <v>34500</v>
      </c>
      <c r="G33" s="85">
        <v>0</v>
      </c>
      <c r="H33" s="82">
        <f t="shared" si="0"/>
        <v>34500</v>
      </c>
    </row>
    <row r="34" spans="1:8" ht="33.6" customHeight="1" x14ac:dyDescent="0.35">
      <c r="A34" s="23" t="s">
        <v>112</v>
      </c>
      <c r="B34" s="105"/>
      <c r="C34" s="23"/>
      <c r="D34" s="27" t="s">
        <v>53</v>
      </c>
      <c r="E34" s="80"/>
      <c r="F34" s="82">
        <f>F35</f>
        <v>34500</v>
      </c>
      <c r="G34" s="85">
        <v>0</v>
      </c>
      <c r="H34" s="82">
        <f t="shared" si="0"/>
        <v>34500</v>
      </c>
    </row>
    <row r="35" spans="1:8" ht="33.6" customHeight="1" x14ac:dyDescent="0.35">
      <c r="A35" s="23" t="s">
        <v>134</v>
      </c>
      <c r="B35" s="23" t="s">
        <v>228</v>
      </c>
      <c r="C35" s="23"/>
      <c r="D35" s="111" t="s">
        <v>137</v>
      </c>
      <c r="E35" s="80"/>
      <c r="F35" s="82">
        <f>F36</f>
        <v>34500</v>
      </c>
      <c r="G35" s="85">
        <v>0</v>
      </c>
      <c r="H35" s="82">
        <f t="shared" si="0"/>
        <v>34500</v>
      </c>
    </row>
    <row r="36" spans="1:8" ht="42.6" customHeight="1" x14ac:dyDescent="0.35">
      <c r="A36" s="23" t="s">
        <v>135</v>
      </c>
      <c r="B36" s="105" t="s">
        <v>136</v>
      </c>
      <c r="C36" s="23" t="s">
        <v>66</v>
      </c>
      <c r="D36" s="111" t="s">
        <v>138</v>
      </c>
      <c r="E36" s="49"/>
      <c r="F36" s="82">
        <v>34500</v>
      </c>
      <c r="G36" s="85">
        <v>0</v>
      </c>
      <c r="H36" s="82">
        <f t="shared" si="0"/>
        <v>34500</v>
      </c>
    </row>
    <row r="37" spans="1:8" ht="61.2" customHeight="1" x14ac:dyDescent="0.35">
      <c r="A37" s="23" t="s">
        <v>111</v>
      </c>
      <c r="B37" s="23"/>
      <c r="C37" s="23"/>
      <c r="D37" s="27" t="s">
        <v>53</v>
      </c>
      <c r="E37" s="84" t="s">
        <v>215</v>
      </c>
      <c r="F37" s="82">
        <f>F38</f>
        <v>1113422</v>
      </c>
      <c r="G37" s="85">
        <f>G38</f>
        <v>540027</v>
      </c>
      <c r="H37" s="82">
        <f t="shared" si="0"/>
        <v>1653449</v>
      </c>
    </row>
    <row r="38" spans="1:8" ht="34.200000000000003" customHeight="1" x14ac:dyDescent="0.35">
      <c r="A38" s="23" t="s">
        <v>112</v>
      </c>
      <c r="B38" s="105"/>
      <c r="C38" s="23"/>
      <c r="D38" s="27" t="s">
        <v>53</v>
      </c>
      <c r="E38" s="84"/>
      <c r="F38" s="82">
        <f>F39+F40</f>
        <v>1113422</v>
      </c>
      <c r="G38" s="85">
        <f>G39+G40</f>
        <v>540027</v>
      </c>
      <c r="H38" s="82">
        <f t="shared" si="0"/>
        <v>1653449</v>
      </c>
    </row>
    <row r="39" spans="1:8" ht="34.200000000000003" customHeight="1" x14ac:dyDescent="0.35">
      <c r="A39" s="23" t="s">
        <v>141</v>
      </c>
      <c r="B39" s="105" t="s">
        <v>142</v>
      </c>
      <c r="C39" s="23" t="s">
        <v>143</v>
      </c>
      <c r="D39" s="59" t="s">
        <v>57</v>
      </c>
      <c r="E39" s="84"/>
      <c r="F39" s="82">
        <f>142260+900000+199000+91324-189000-100-24585-7577</f>
        <v>1111322</v>
      </c>
      <c r="G39" s="85">
        <f>326442+189000+24585</f>
        <v>540027</v>
      </c>
      <c r="H39" s="82">
        <f t="shared" si="0"/>
        <v>1651349</v>
      </c>
    </row>
    <row r="40" spans="1:8" ht="34.200000000000003" customHeight="1" x14ac:dyDescent="0.35">
      <c r="A40" s="23" t="s">
        <v>139</v>
      </c>
      <c r="B40" s="107" t="s">
        <v>140</v>
      </c>
      <c r="C40" s="23" t="s">
        <v>67</v>
      </c>
      <c r="D40" s="114" t="s">
        <v>55</v>
      </c>
      <c r="E40" s="57"/>
      <c r="F40" s="82">
        <f>2000+100</f>
        <v>2100</v>
      </c>
      <c r="G40" s="85">
        <v>0</v>
      </c>
      <c r="H40" s="82">
        <f t="shared" si="0"/>
        <v>2100</v>
      </c>
    </row>
    <row r="41" spans="1:8" ht="34.200000000000003" customHeight="1" x14ac:dyDescent="0.35">
      <c r="A41" s="57"/>
      <c r="B41" s="57"/>
      <c r="C41" s="57"/>
      <c r="D41" s="86" t="s">
        <v>80</v>
      </c>
      <c r="E41" s="57"/>
      <c r="F41" s="82">
        <f>F11+F19+F23+F30+F33+F37</f>
        <v>2134432</v>
      </c>
      <c r="G41" s="82">
        <f>G11+G19+G23+G30+G33+G37</f>
        <v>540027</v>
      </c>
      <c r="H41" s="82">
        <f t="shared" si="0"/>
        <v>2674459</v>
      </c>
    </row>
  </sheetData>
  <mergeCells count="3">
    <mergeCell ref="A7:H7"/>
    <mergeCell ref="A6:H6"/>
    <mergeCell ref="G2:I2"/>
  </mergeCells>
  <phoneticPr fontId="2" type="noConversion"/>
  <pageMargins left="0.82677165354330717" right="0.78740157480314965" top="1.1811023622047245" bottom="0.39370078740157483" header="0.51181102362204722" footer="0.51181102362204722"/>
  <pageSetup paperSize="9" scale="47" orientation="landscape" verticalDpi="0" r:id="rId1"/>
  <headerFooter differentFirst="1" alignWithMargins="0">
    <oddHeader>&amp;C&amp;"Times New Roman,обычный"&amp;14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Додаток 1</vt:lpstr>
      <vt:lpstr>Додаток 2</vt:lpstr>
      <vt:lpstr>Додаток 3</vt:lpstr>
      <vt:lpstr>Додаток 4</vt:lpstr>
      <vt:lpstr>Додаток 5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5'!Область_печати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Admin</cp:lastModifiedBy>
  <cp:lastPrinted>2017-10-03T10:59:27Z</cp:lastPrinted>
  <dcterms:created xsi:type="dcterms:W3CDTF">2014-12-27T12:45:40Z</dcterms:created>
  <dcterms:modified xsi:type="dcterms:W3CDTF">2017-12-15T11:15:37Z</dcterms:modified>
</cp:coreProperties>
</file>