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ради від 14.12.2021 № 69\"/>
    </mc:Choice>
  </mc:AlternateContent>
  <bookViews>
    <workbookView xWindow="360" yWindow="132" windowWidth="20736" windowHeight="11760" activeTab="2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" sheetId="5" r:id="rId5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4">'Додаток 5'!$10:$12</definedName>
    <definedName name="_xlnm.Print_Area" localSheetId="0">'Додаток 1'!$A$1:$F$63</definedName>
    <definedName name="_xlnm.Print_Area" localSheetId="1">'Додаток 2'!$A$1:$F$27</definedName>
    <definedName name="_xlnm.Print_Area" localSheetId="2">'Додаток 3'!$A$1:$P$44</definedName>
    <definedName name="_xlnm.Print_Area" localSheetId="3">'Додаток 4'!$A$1:$D$42</definedName>
    <definedName name="_xlnm.Print_Area" localSheetId="4">'Додаток 5'!$A$1:$J$45</definedName>
  </definedNames>
  <calcPr calcId="162913"/>
</workbook>
</file>

<file path=xl/calcChain.xml><?xml version="1.0" encoding="utf-8"?>
<calcChain xmlns="http://schemas.openxmlformats.org/spreadsheetml/2006/main">
  <c r="G16" i="4" l="1"/>
  <c r="H40" i="5" l="1"/>
  <c r="H36" i="5"/>
  <c r="H30" i="5"/>
  <c r="H28" i="5"/>
  <c r="H27" i="5"/>
  <c r="H24" i="5"/>
  <c r="H20" i="5"/>
  <c r="H17" i="5"/>
  <c r="D16" i="10"/>
  <c r="K36" i="4" l="1"/>
  <c r="F35" i="4"/>
  <c r="F34" i="4"/>
  <c r="F29" i="4"/>
  <c r="F26" i="4"/>
  <c r="F24" i="4"/>
  <c r="F23" i="4"/>
  <c r="F22" i="4"/>
  <c r="F19" i="4"/>
  <c r="F17" i="4"/>
  <c r="F16" i="4"/>
  <c r="F17" i="2"/>
  <c r="D17" i="2"/>
  <c r="D49" i="1" l="1"/>
  <c r="D23" i="1"/>
  <c r="D21" i="1"/>
  <c r="D35" i="1" l="1"/>
  <c r="K32" i="4" l="1"/>
  <c r="L32" i="4"/>
  <c r="M32" i="4"/>
  <c r="N32" i="4"/>
  <c r="I32" i="4"/>
  <c r="H32" i="4"/>
  <c r="G32" i="4"/>
  <c r="F32" i="4"/>
  <c r="H39" i="5"/>
  <c r="J39" i="5"/>
  <c r="J41" i="5"/>
  <c r="I33" i="5"/>
  <c r="J33" i="5"/>
  <c r="H33" i="5"/>
  <c r="D26" i="10" l="1"/>
  <c r="D17" i="10"/>
  <c r="D18" i="10"/>
  <c r="D19" i="10"/>
  <c r="D24" i="10"/>
  <c r="D21" i="10"/>
  <c r="D23" i="10"/>
  <c r="O36" i="4"/>
  <c r="E36" i="4"/>
  <c r="J36" i="4" l="1"/>
  <c r="O32" i="4"/>
  <c r="J32" i="4" s="1"/>
  <c r="P36" i="4"/>
  <c r="H16" i="4"/>
  <c r="H33" i="4"/>
  <c r="O25" i="4"/>
  <c r="O26" i="4"/>
  <c r="J25" i="4"/>
  <c r="J26" i="4"/>
  <c r="F25" i="4"/>
  <c r="K30" i="4"/>
  <c r="K27" i="4"/>
  <c r="F27" i="4"/>
  <c r="F55" i="1" l="1"/>
  <c r="D55" i="1"/>
  <c r="D24" i="1"/>
  <c r="D14" i="10" l="1"/>
  <c r="D15" i="10"/>
  <c r="D47" i="1"/>
  <c r="I39" i="5" l="1"/>
  <c r="D27" i="10"/>
  <c r="D25" i="10" l="1"/>
  <c r="O30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I38" i="5" l="1"/>
  <c r="P30" i="4"/>
  <c r="F38" i="4" l="1"/>
  <c r="F37" i="4" s="1"/>
  <c r="G38" i="4"/>
  <c r="G37" i="4" s="1"/>
  <c r="H38" i="4"/>
  <c r="H37" i="4" s="1"/>
  <c r="I38" i="4"/>
  <c r="I37" i="4" s="1"/>
  <c r="J38" i="4"/>
  <c r="J37" i="4" s="1"/>
  <c r="K38" i="4"/>
  <c r="K37" i="4" s="1"/>
  <c r="L38" i="4"/>
  <c r="L37" i="4" s="1"/>
  <c r="M38" i="4"/>
  <c r="M37" i="4" s="1"/>
  <c r="N38" i="4"/>
  <c r="N37" i="4" s="1"/>
  <c r="O38" i="4"/>
  <c r="O37" i="4" s="1"/>
  <c r="P39" i="4"/>
  <c r="E38" i="4"/>
  <c r="E37" i="4" s="1"/>
  <c r="P37" i="4" l="1"/>
  <c r="P38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s="1"/>
  <c r="I35" i="5" l="1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0" i="4"/>
  <c r="O40" i="4"/>
  <c r="L31" i="4"/>
  <c r="J31" i="4" s="1"/>
  <c r="L14" i="4"/>
  <c r="J14" i="4" s="1"/>
  <c r="I31" i="5"/>
  <c r="G31" i="5" s="1"/>
  <c r="G32" i="5"/>
  <c r="I40" i="4"/>
  <c r="N40" i="4"/>
  <c r="K40" i="4"/>
  <c r="H40" i="4"/>
  <c r="F40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40" i="4" l="1"/>
  <c r="I42" i="5"/>
  <c r="G42" i="5" s="1"/>
  <c r="P14" i="4"/>
  <c r="P31" i="4"/>
  <c r="L40" i="4"/>
  <c r="J40" i="4" s="1"/>
  <c r="P15" i="4"/>
  <c r="P40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3" i="1" s="1"/>
  <c r="C24" i="2"/>
  <c r="C21" i="2" s="1"/>
  <c r="C18" i="2"/>
  <c r="C19" i="1"/>
  <c r="C39" i="1"/>
  <c r="F31" i="1"/>
  <c r="F43" i="1" s="1"/>
  <c r="F59" i="1" s="1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1" i="4" l="1"/>
  <c r="G40" i="4" s="1"/>
</calcChain>
</file>

<file path=xl/sharedStrings.xml><?xml version="1.0" encoding="utf-8"?>
<sst xmlns="http://schemas.openxmlformats.org/spreadsheetml/2006/main" count="368" uniqueCount="212">
  <si>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</si>
  <si>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</si>
  <si>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</si>
  <si>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</si>
  <si>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</si>
  <si>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</si>
  <si>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</si>
  <si>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</si>
  <si>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</si>
  <si>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</si>
  <si>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</si>
  <si>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</si>
  <si>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</si>
  <si>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</si>
  <si>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</si>
  <si>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</si>
  <si>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</si>
  <si>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</si>
  <si>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</si>
  <si>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</si>
  <si>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</si>
  <si>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</si>
  <si>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</si>
  <si>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</si>
  <si>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</si>
  <si>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</si>
  <si>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</si>
  <si>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</si>
  <si>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</si>
  <si>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</si>
  <si>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</si>
  <si>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</si>
  <si>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</si>
  <si>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</si>
  <si>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</si>
  <si>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</si>
  <si>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</si>
  <si>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</si>
  <si>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</si>
  <si>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</si>
  <si>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</si>
  <si>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</si>
  <si>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</si>
  <si>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</si>
  <si>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</si>
  <si>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</si>
  <si>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</si>
  <si>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</si>
  <si>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</si>
  <si>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</si>
  <si>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</si>
  <si>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</si>
  <si>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</si>
  <si>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</si>
  <si>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</si>
  <si>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</si>
  <si>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</si>
  <si>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</si>
  <si>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</si>
  <si>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</si>
  <si>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</si>
  <si>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</si>
  <si>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</si>
  <si>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</si>
  <si>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</si>
  <si>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</si>
  <si>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</si>
  <si>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</si>
  <si>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</si>
  <si>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</si>
  <si>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</si>
  <si>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</si>
  <si>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</si>
  <si>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</si>
  <si>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</si>
  <si>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</si>
  <si>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</si>
  <si>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</si>
  <si>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</si>
  <si>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</si>
  <si>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</si>
  <si>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</si>
  <si>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</si>
  <si>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</si>
  <si>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</si>
  <si>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</si>
  <si>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</si>
  <si>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</si>
  <si>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</si>
  <si>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</si>
  <si>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</si>
  <si>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</si>
  <si>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</si>
  <si>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</si>
  <si>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</si>
  <si>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</si>
  <si>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</si>
  <si>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</si>
  <si>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</si>
  <si>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</si>
  <si>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</si>
  <si>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</si>
  <si>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</si>
  <si>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</si>
  <si>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</si>
  <si>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</si>
  <si>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</si>
  <si>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</si>
  <si>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</si>
  <si>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</si>
  <si>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</si>
  <si>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</si>
  <si>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</si>
  <si>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</si>
  <si>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</si>
  <si>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</si>
  <si>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</si>
  <si>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</si>
  <si>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</si>
  <si>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</si>
  <si>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</si>
  <si>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</si>
  <si>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</si>
  <si>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</si>
  <si>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</si>
  <si>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</si>
  <si>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</si>
  <si>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</si>
  <si>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</si>
  <si>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</si>
  <si>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</si>
  <si>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</si>
  <si>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</si>
  <si>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</si>
  <si>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</si>
  <si>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</si>
  <si>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</si>
  <si>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</si>
  <si>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</si>
  <si>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</si>
  <si>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</si>
  <si>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</si>
  <si>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</si>
  <si>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</si>
  <si>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</si>
  <si>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</si>
  <si>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</si>
  <si>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</si>
  <si>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</si>
  <si>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</si>
  <si>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</si>
  <si>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</si>
  <si>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</si>
  <si>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</si>
  <si>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</si>
  <si>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</si>
  <si>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</si>
  <si>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</si>
  <si>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</si>
  <si>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</si>
  <si>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</si>
  <si>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</si>
  <si>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</si>
  <si>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</si>
  <si>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</si>
  <si>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</si>
  <si>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</si>
  <si>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</si>
  <si>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</si>
  <si>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</si>
  <si>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</si>
  <si>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</si>
  <si>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</si>
  <si>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</si>
  <si>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</si>
  <si>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</si>
  <si>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</si>
  <si>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</si>
  <si>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</si>
  <si>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</si>
  <si>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</si>
  <si>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</si>
  <si>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</si>
  <si>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</si>
  <si>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</si>
  <si>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</si>
  <si>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</si>
  <si>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</si>
  <si>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</si>
  <si>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</si>
  <si>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</si>
  <si>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</si>
  <si>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</si>
  <si>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</si>
  <si>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</si>
  <si>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</si>
  <si>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</si>
  <si>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</si>
  <si>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Керуючий справами виконкому</t>
  </si>
  <si>
    <t>Олександр Гижко</t>
  </si>
  <si>
    <t>Додаток  3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</si>
  <si>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</si>
  <si>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</si>
  <si>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</si>
  <si>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</si>
  <si>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</si>
  <si>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фінансування проектів - переможців конкурсу місцевого розвитку "Громадський бюджет" у 2021 році</t>
  </si>
  <si>
    <t>виконання доручень виборців депутатами обласної ради у 2021 році</t>
  </si>
  <si>
    <t>41050900</t>
  </si>
  <si>
    <t>Додаток 5</t>
  </si>
  <si>
    <t>від  14.12.2021  № 69</t>
  </si>
  <si>
    <t>від 19.11.2021  №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</si>
</sst>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\-#,##0.00\ "/>
  </numFmts>
  <fonts count="3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</cellStyleXfs>
  <cellXfs count="218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4" fillId="0" borderId="3" xfId="0" applyFont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center"/>
    </xf>
    <xf numFmtId="0" fontId="20" fillId="0" borderId="0" xfId="0" applyFont="1"/>
    <xf numFmtId="0" fontId="29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49" fontId="23" fillId="0" borderId="0" xfId="0" applyNumberFormat="1" applyFont="1" applyAlignment="1">
      <alignment horizontal="center" vertical="center"/>
    </xf>
    <xf numFmtId="0" fontId="21" fillId="0" borderId="0" xfId="1" applyFont="1" applyAlignment="1"/>
    <xf numFmtId="0" fontId="21" fillId="0" borderId="0" xfId="1" applyFont="1" applyAlignment="1">
      <alignment horizontal="left"/>
    </xf>
    <xf numFmtId="0" fontId="21" fillId="0" borderId="0" xfId="1" applyFont="1" applyFill="1" applyAlignment="1"/>
    <xf numFmtId="0" fontId="32" fillId="0" borderId="0" xfId="0" applyFont="1" applyBorder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9" fillId="0" borderId="12" xfId="0" applyFont="1" applyBorder="1" applyAlignment="1">
      <alignment horizontal="right" vertical="center" wrapText="1"/>
    </xf>
    <xf numFmtId="0" fontId="34" fillId="0" borderId="0" xfId="0" applyFont="1"/>
    <xf numFmtId="0" fontId="34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0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justify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</cellXfs>
  <cellStyles count="4">
    <cellStyle name="Обычный" xfId="0" builtinId="0"/>
    <cellStyle name="Обычный 2" xfId="2"/>
    <cellStyle name="Обычный_Лист1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view="pageBreakPreview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102.88671875" style="3" customWidth="1"/>
    <col min="3" max="3" width="19.5546875" style="3" customWidth="1"/>
    <col min="4" max="4" width="20.44140625" style="3" customWidth="1"/>
    <col min="5" max="6" width="18.6640625" style="3" customWidth="1"/>
    <col min="7" max="8" width="9.109375" style="3"/>
    <col min="9" max="9" width="19.5546875" style="78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1" t="s">
        <v>43</v>
      </c>
      <c r="E1" s="71"/>
      <c r="F1" s="71"/>
      <c r="I1" s="100"/>
    </row>
    <row r="2" spans="1:9" s="29" customFormat="1" ht="26.4" customHeight="1" x14ac:dyDescent="0.4">
      <c r="A2" s="27"/>
      <c r="B2" s="30"/>
      <c r="D2" s="72" t="s">
        <v>17</v>
      </c>
      <c r="E2" s="71"/>
      <c r="F2" s="71"/>
      <c r="I2" s="100"/>
    </row>
    <row r="3" spans="1:9" s="29" customFormat="1" ht="26.4" customHeight="1" x14ac:dyDescent="0.4">
      <c r="A3" s="27"/>
      <c r="B3" s="30"/>
      <c r="D3" s="73" t="s">
        <v>167</v>
      </c>
      <c r="E3" s="73"/>
      <c r="F3" s="73"/>
      <c r="I3" s="100"/>
    </row>
    <row r="4" spans="1:9" s="29" customFormat="1" ht="26.4" customHeight="1" x14ac:dyDescent="0.4">
      <c r="A4" s="27"/>
      <c r="B4" s="27"/>
      <c r="D4" s="71" t="s">
        <v>210</v>
      </c>
      <c r="E4" s="71"/>
      <c r="F4" s="71"/>
      <c r="I4" s="100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168" t="s">
        <v>0</v>
      </c>
      <c r="B6" s="168"/>
      <c r="C6" s="168"/>
      <c r="D6" s="168"/>
      <c r="E6" s="168"/>
      <c r="F6" s="168"/>
      <c r="I6" s="100"/>
    </row>
    <row r="7" spans="1:9" s="29" customFormat="1" ht="33" customHeight="1" x14ac:dyDescent="0.35">
      <c r="A7" s="169" t="s">
        <v>165</v>
      </c>
      <c r="B7" s="169"/>
      <c r="C7" s="169"/>
      <c r="D7" s="169"/>
      <c r="E7" s="169"/>
      <c r="F7" s="169"/>
      <c r="I7" s="100"/>
    </row>
    <row r="8" spans="1:9" s="26" customFormat="1" ht="27.6" customHeight="1" x14ac:dyDescent="0.35">
      <c r="A8" s="170" t="s">
        <v>164</v>
      </c>
      <c r="B8" s="170"/>
      <c r="C8" s="123"/>
      <c r="D8" s="123"/>
      <c r="E8" s="123"/>
      <c r="F8" s="123"/>
      <c r="I8" s="124"/>
    </row>
    <row r="9" spans="1:9" ht="16.95" customHeight="1" x14ac:dyDescent="0.35">
      <c r="A9" s="125" t="s">
        <v>146</v>
      </c>
      <c r="B9" s="125"/>
      <c r="C9" s="7"/>
      <c r="D9" s="7"/>
      <c r="E9" s="7"/>
      <c r="F9" s="8" t="s">
        <v>1</v>
      </c>
    </row>
    <row r="10" spans="1:9" ht="27.6" customHeight="1" x14ac:dyDescent="0.35">
      <c r="A10" s="167" t="s">
        <v>15</v>
      </c>
      <c r="B10" s="167" t="s">
        <v>114</v>
      </c>
      <c r="C10" s="167" t="s">
        <v>115</v>
      </c>
      <c r="D10" s="167" t="s">
        <v>2</v>
      </c>
      <c r="E10" s="167" t="s">
        <v>3</v>
      </c>
      <c r="F10" s="167"/>
    </row>
    <row r="11" spans="1:9" ht="60" customHeight="1" x14ac:dyDescent="0.35">
      <c r="A11" s="167"/>
      <c r="B11" s="167"/>
      <c r="C11" s="167"/>
      <c r="D11" s="167"/>
      <c r="E11" s="163" t="s">
        <v>116</v>
      </c>
      <c r="F11" s="163" t="s">
        <v>117</v>
      </c>
    </row>
    <row r="12" spans="1:9" s="105" customFormat="1" ht="18.600000000000001" customHeight="1" x14ac:dyDescent="0.25">
      <c r="A12" s="104">
        <v>1</v>
      </c>
      <c r="B12" s="104">
        <v>2</v>
      </c>
      <c r="C12" s="104">
        <v>3</v>
      </c>
      <c r="D12" s="104">
        <v>4</v>
      </c>
      <c r="E12" s="104">
        <v>5</v>
      </c>
      <c r="F12" s="104">
        <v>6</v>
      </c>
      <c r="I12" s="106"/>
    </row>
    <row r="13" spans="1:9" ht="27.6" customHeight="1" x14ac:dyDescent="0.35">
      <c r="A13" s="10">
        <v>10000000</v>
      </c>
      <c r="B13" s="10" t="s">
        <v>4</v>
      </c>
      <c r="C13" s="126">
        <f>D13+E13</f>
        <v>27913481</v>
      </c>
      <c r="D13" s="126">
        <f>D14+D17+D19</f>
        <v>27913481</v>
      </c>
      <c r="E13" s="126">
        <f t="shared" ref="E13:F13" si="0">E14+E17+E19</f>
        <v>0</v>
      </c>
      <c r="F13" s="126">
        <f t="shared" si="0"/>
        <v>0</v>
      </c>
    </row>
    <row r="14" spans="1:9" ht="27.6" customHeight="1" x14ac:dyDescent="0.35">
      <c r="A14" s="115">
        <v>13000000</v>
      </c>
      <c r="B14" s="116" t="s">
        <v>133</v>
      </c>
      <c r="C14" s="126">
        <f t="shared" ref="C14:C16" si="1">D14+E14</f>
        <v>4200</v>
      </c>
      <c r="D14" s="126">
        <f>D15</f>
        <v>4200</v>
      </c>
      <c r="E14" s="126">
        <f t="shared" ref="E14:F15" si="2">E15</f>
        <v>0</v>
      </c>
      <c r="F14" s="126">
        <f t="shared" si="2"/>
        <v>0</v>
      </c>
    </row>
    <row r="15" spans="1:9" ht="27.6" customHeight="1" x14ac:dyDescent="0.35">
      <c r="A15" s="115">
        <v>13010000</v>
      </c>
      <c r="B15" s="116" t="s">
        <v>134</v>
      </c>
      <c r="C15" s="126">
        <f t="shared" si="1"/>
        <v>4200</v>
      </c>
      <c r="D15" s="126">
        <f>D16</f>
        <v>4200</v>
      </c>
      <c r="E15" s="126">
        <f t="shared" si="2"/>
        <v>0</v>
      </c>
      <c r="F15" s="126">
        <f t="shared" si="2"/>
        <v>0</v>
      </c>
    </row>
    <row r="16" spans="1:9" ht="63" customHeight="1" x14ac:dyDescent="0.35">
      <c r="A16" s="117">
        <v>13010200</v>
      </c>
      <c r="B16" s="116" t="s">
        <v>135</v>
      </c>
      <c r="C16" s="126">
        <f t="shared" si="1"/>
        <v>4200</v>
      </c>
      <c r="D16" s="126">
        <v>4200</v>
      </c>
      <c r="E16" s="126">
        <v>0</v>
      </c>
      <c r="F16" s="126">
        <v>0</v>
      </c>
    </row>
    <row r="17" spans="1:9" ht="27.6" customHeight="1" x14ac:dyDescent="0.35">
      <c r="A17" s="10">
        <v>14000000</v>
      </c>
      <c r="B17" s="11" t="s">
        <v>112</v>
      </c>
      <c r="C17" s="126">
        <f t="shared" ref="C17:C18" si="3">D17+E17</f>
        <v>16930000</v>
      </c>
      <c r="D17" s="126">
        <f>D18</f>
        <v>16930000</v>
      </c>
      <c r="E17" s="126">
        <f t="shared" ref="E17:F17" si="4">E18</f>
        <v>0</v>
      </c>
      <c r="F17" s="126">
        <f t="shared" si="4"/>
        <v>0</v>
      </c>
    </row>
    <row r="18" spans="1:9" ht="42.6" customHeight="1" x14ac:dyDescent="0.35">
      <c r="A18" s="10">
        <v>14040000</v>
      </c>
      <c r="B18" s="12" t="s">
        <v>113</v>
      </c>
      <c r="C18" s="126">
        <f t="shared" si="3"/>
        <v>16930000</v>
      </c>
      <c r="D18" s="126">
        <v>16930000</v>
      </c>
      <c r="E18" s="126">
        <v>0</v>
      </c>
      <c r="F18" s="126">
        <v>0</v>
      </c>
    </row>
    <row r="19" spans="1:9" ht="42" customHeight="1" x14ac:dyDescent="0.35">
      <c r="A19" s="9">
        <v>18000000</v>
      </c>
      <c r="B19" s="14" t="s">
        <v>197</v>
      </c>
      <c r="C19" s="126">
        <f t="shared" ref="C19:C26" si="5">D19+E19</f>
        <v>10979281</v>
      </c>
      <c r="D19" s="126">
        <f>D20+D25</f>
        <v>10979281</v>
      </c>
      <c r="E19" s="126">
        <v>0</v>
      </c>
      <c r="F19" s="126">
        <v>0</v>
      </c>
      <c r="I19" s="101"/>
    </row>
    <row r="20" spans="1:9" ht="27.6" customHeight="1" x14ac:dyDescent="0.35">
      <c r="A20" s="9">
        <v>18010000</v>
      </c>
      <c r="B20" s="14" t="s">
        <v>44</v>
      </c>
      <c r="C20" s="126">
        <f t="shared" si="5"/>
        <v>10979281</v>
      </c>
      <c r="D20" s="126">
        <f>D21+D22+D23+D24</f>
        <v>10979281</v>
      </c>
      <c r="E20" s="126">
        <v>0</v>
      </c>
      <c r="F20" s="126">
        <v>0</v>
      </c>
    </row>
    <row r="21" spans="1:9" ht="42.6" customHeight="1" x14ac:dyDescent="0.35">
      <c r="A21" s="9">
        <v>18010100</v>
      </c>
      <c r="B21" s="14" t="s">
        <v>45</v>
      </c>
      <c r="C21" s="126">
        <f t="shared" si="5"/>
        <v>79000</v>
      </c>
      <c r="D21" s="126">
        <f>108000-29000</f>
        <v>79000</v>
      </c>
      <c r="E21" s="126">
        <v>0</v>
      </c>
      <c r="F21" s="126">
        <v>0</v>
      </c>
    </row>
    <row r="22" spans="1:9" ht="42.6" customHeight="1" x14ac:dyDescent="0.35">
      <c r="A22" s="9">
        <v>18010200</v>
      </c>
      <c r="B22" s="14" t="s">
        <v>46</v>
      </c>
      <c r="C22" s="126">
        <f t="shared" si="5"/>
        <v>297000</v>
      </c>
      <c r="D22" s="126">
        <v>297000</v>
      </c>
      <c r="E22" s="126">
        <v>0</v>
      </c>
      <c r="F22" s="126">
        <v>0</v>
      </c>
    </row>
    <row r="23" spans="1:9" ht="42.6" customHeight="1" x14ac:dyDescent="0.35">
      <c r="A23" s="9">
        <v>18010300</v>
      </c>
      <c r="B23" s="14" t="s">
        <v>47</v>
      </c>
      <c r="C23" s="126">
        <f t="shared" si="5"/>
        <v>1809000</v>
      </c>
      <c r="D23" s="126">
        <f>1500000+280000+29000</f>
        <v>1809000</v>
      </c>
      <c r="E23" s="126">
        <v>0</v>
      </c>
      <c r="F23" s="126">
        <v>0</v>
      </c>
    </row>
    <row r="24" spans="1:9" ht="42.6" customHeight="1" x14ac:dyDescent="0.35">
      <c r="A24" s="9">
        <v>18010400</v>
      </c>
      <c r="B24" s="14" t="s">
        <v>48</v>
      </c>
      <c r="C24" s="126">
        <f t="shared" si="5"/>
        <v>8794281</v>
      </c>
      <c r="D24" s="126">
        <f>8455000+240000+99281</f>
        <v>8794281</v>
      </c>
      <c r="E24" s="126">
        <v>0</v>
      </c>
      <c r="F24" s="126">
        <v>0</v>
      </c>
    </row>
    <row r="25" spans="1:9" ht="27" hidden="1" customHeight="1" x14ac:dyDescent="0.35">
      <c r="A25" s="9">
        <v>18030000</v>
      </c>
      <c r="B25" s="11" t="s">
        <v>64</v>
      </c>
      <c r="C25" s="126">
        <f t="shared" si="5"/>
        <v>0</v>
      </c>
      <c r="D25" s="126">
        <f>D26+D30</f>
        <v>0</v>
      </c>
      <c r="E25" s="126">
        <f>E26+E30</f>
        <v>0</v>
      </c>
      <c r="F25" s="126">
        <f>F26+F30</f>
        <v>0</v>
      </c>
    </row>
    <row r="26" spans="1:9" ht="27" hidden="1" customHeight="1" x14ac:dyDescent="0.35">
      <c r="A26" s="9">
        <v>18030100</v>
      </c>
      <c r="B26" s="11" t="s">
        <v>65</v>
      </c>
      <c r="C26" s="126">
        <f t="shared" si="5"/>
        <v>0</v>
      </c>
      <c r="D26" s="126"/>
      <c r="E26" s="126">
        <v>0</v>
      </c>
      <c r="F26" s="126">
        <v>0</v>
      </c>
    </row>
    <row r="27" spans="1:9" ht="27" hidden="1" customHeight="1" x14ac:dyDescent="0.35">
      <c r="A27" s="98">
        <v>18030101</v>
      </c>
      <c r="B27" s="11" t="s">
        <v>65</v>
      </c>
      <c r="C27" s="126">
        <f>D27+E27</f>
        <v>0</v>
      </c>
      <c r="D27" s="126"/>
      <c r="E27" s="126">
        <v>0</v>
      </c>
      <c r="F27" s="126">
        <v>0</v>
      </c>
    </row>
    <row r="28" spans="1:9" ht="27" hidden="1" customHeight="1" x14ac:dyDescent="0.35">
      <c r="A28" s="98">
        <v>18030102</v>
      </c>
      <c r="B28" s="11" t="s">
        <v>65</v>
      </c>
      <c r="C28" s="126">
        <f>D28+E28</f>
        <v>0</v>
      </c>
      <c r="D28" s="126"/>
      <c r="E28" s="126">
        <v>0</v>
      </c>
      <c r="F28" s="126">
        <v>0</v>
      </c>
    </row>
    <row r="29" spans="1:9" ht="27" hidden="1" customHeight="1" x14ac:dyDescent="0.35">
      <c r="A29" s="98">
        <v>18030103</v>
      </c>
      <c r="B29" s="11" t="s">
        <v>65</v>
      </c>
      <c r="C29" s="126">
        <f>D29+E29</f>
        <v>0</v>
      </c>
      <c r="D29" s="126"/>
      <c r="E29" s="126">
        <v>0</v>
      </c>
      <c r="F29" s="126">
        <v>0</v>
      </c>
    </row>
    <row r="30" spans="1:9" ht="27" hidden="1" customHeight="1" x14ac:dyDescent="0.35">
      <c r="A30" s="98">
        <v>18030104</v>
      </c>
      <c r="B30" s="11" t="s">
        <v>95</v>
      </c>
      <c r="C30" s="126">
        <f>D30+E30</f>
        <v>0</v>
      </c>
      <c r="D30" s="126"/>
      <c r="E30" s="126">
        <v>0</v>
      </c>
      <c r="F30" s="126">
        <v>0</v>
      </c>
    </row>
    <row r="31" spans="1:9" ht="27" customHeight="1" x14ac:dyDescent="0.35">
      <c r="A31" s="15">
        <v>20000000</v>
      </c>
      <c r="B31" s="15" t="s">
        <v>5</v>
      </c>
      <c r="C31" s="126">
        <f t="shared" ref="C31:C52" si="6">D31+E31</f>
        <v>556441</v>
      </c>
      <c r="D31" s="127">
        <f>D32+D36+D39</f>
        <v>230536</v>
      </c>
      <c r="E31" s="127">
        <f>E32+E39</f>
        <v>325905</v>
      </c>
      <c r="F31" s="127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26">
        <f t="shared" si="6"/>
        <v>114536</v>
      </c>
      <c r="D32" s="127">
        <f t="shared" ref="D32:F33" si="7">D33</f>
        <v>114536</v>
      </c>
      <c r="E32" s="127">
        <f t="shared" si="7"/>
        <v>0</v>
      </c>
      <c r="F32" s="127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26">
        <f t="shared" si="6"/>
        <v>114536</v>
      </c>
      <c r="D33" s="127">
        <f>D34+D35</f>
        <v>114536</v>
      </c>
      <c r="E33" s="127">
        <f t="shared" si="7"/>
        <v>0</v>
      </c>
      <c r="F33" s="127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26">
        <f t="shared" si="6"/>
        <v>32000</v>
      </c>
      <c r="D34" s="127">
        <v>32000</v>
      </c>
      <c r="E34" s="127">
        <v>0</v>
      </c>
      <c r="F34" s="126">
        <v>0</v>
      </c>
    </row>
    <row r="35" spans="1:9" ht="42.6" customHeight="1" x14ac:dyDescent="0.35">
      <c r="A35" s="15">
        <v>21081500</v>
      </c>
      <c r="B35" s="12" t="s">
        <v>136</v>
      </c>
      <c r="C35" s="126">
        <f t="shared" ref="C35" si="8">D35+E35</f>
        <v>82536</v>
      </c>
      <c r="D35" s="127">
        <f>57000+25536</f>
        <v>82536</v>
      </c>
      <c r="E35" s="127">
        <v>0</v>
      </c>
      <c r="F35" s="126">
        <v>0</v>
      </c>
    </row>
    <row r="36" spans="1:9" ht="28.2" customHeight="1" x14ac:dyDescent="0.35">
      <c r="A36" s="15">
        <v>22000000</v>
      </c>
      <c r="B36" s="11" t="s">
        <v>53</v>
      </c>
      <c r="C36" s="126">
        <f t="shared" si="6"/>
        <v>116000</v>
      </c>
      <c r="D36" s="127">
        <f>D37</f>
        <v>116000</v>
      </c>
      <c r="E36" s="127">
        <v>0</v>
      </c>
      <c r="F36" s="126">
        <v>0</v>
      </c>
    </row>
    <row r="37" spans="1:9" ht="27" customHeight="1" x14ac:dyDescent="0.35">
      <c r="A37" s="15">
        <v>22010000</v>
      </c>
      <c r="B37" s="19" t="s">
        <v>54</v>
      </c>
      <c r="C37" s="126">
        <f t="shared" si="6"/>
        <v>116000</v>
      </c>
      <c r="D37" s="127">
        <f>D38</f>
        <v>116000</v>
      </c>
      <c r="E37" s="127">
        <v>0</v>
      </c>
      <c r="F37" s="126">
        <v>0</v>
      </c>
    </row>
    <row r="38" spans="1:9" ht="27" customHeight="1" x14ac:dyDescent="0.35">
      <c r="A38" s="15">
        <v>22012500</v>
      </c>
      <c r="B38" s="19" t="s">
        <v>55</v>
      </c>
      <c r="C38" s="126">
        <f t="shared" si="6"/>
        <v>116000</v>
      </c>
      <c r="D38" s="127">
        <v>116000</v>
      </c>
      <c r="E38" s="127">
        <v>0</v>
      </c>
      <c r="F38" s="126">
        <v>0</v>
      </c>
    </row>
    <row r="39" spans="1:9" ht="27" customHeight="1" x14ac:dyDescent="0.35">
      <c r="A39" s="15">
        <v>25000000</v>
      </c>
      <c r="B39" s="19" t="s">
        <v>10</v>
      </c>
      <c r="C39" s="126">
        <f t="shared" si="6"/>
        <v>325905</v>
      </c>
      <c r="D39" s="127">
        <f>D40</f>
        <v>0</v>
      </c>
      <c r="E39" s="127">
        <f>E40</f>
        <v>325905</v>
      </c>
      <c r="F39" s="127">
        <f>F40</f>
        <v>0</v>
      </c>
    </row>
    <row r="40" spans="1:9" ht="42.6" customHeight="1" x14ac:dyDescent="0.35">
      <c r="A40" s="15">
        <v>25010000</v>
      </c>
      <c r="B40" s="20" t="s">
        <v>155</v>
      </c>
      <c r="C40" s="126">
        <f t="shared" si="6"/>
        <v>325905</v>
      </c>
      <c r="D40" s="127">
        <f>D41+D42</f>
        <v>0</v>
      </c>
      <c r="E40" s="127">
        <f>E41+E42</f>
        <v>325905</v>
      </c>
      <c r="F40" s="127">
        <f>F41+F42</f>
        <v>0</v>
      </c>
    </row>
    <row r="41" spans="1:9" ht="28.2" customHeight="1" x14ac:dyDescent="0.35">
      <c r="A41" s="15">
        <v>25010100</v>
      </c>
      <c r="B41" s="20" t="s">
        <v>156</v>
      </c>
      <c r="C41" s="126">
        <f t="shared" si="6"/>
        <v>314800</v>
      </c>
      <c r="D41" s="127">
        <v>0</v>
      </c>
      <c r="E41" s="127">
        <v>314800</v>
      </c>
      <c r="F41" s="126">
        <v>0</v>
      </c>
      <c r="I41" s="101"/>
    </row>
    <row r="42" spans="1:9" ht="42.6" customHeight="1" x14ac:dyDescent="0.35">
      <c r="A42" s="15">
        <v>25010300</v>
      </c>
      <c r="B42" s="12" t="s">
        <v>154</v>
      </c>
      <c r="C42" s="126">
        <f t="shared" si="6"/>
        <v>11105</v>
      </c>
      <c r="D42" s="127">
        <v>0</v>
      </c>
      <c r="E42" s="127">
        <v>11105</v>
      </c>
      <c r="F42" s="126">
        <v>0</v>
      </c>
      <c r="I42" s="101"/>
    </row>
    <row r="43" spans="1:9" ht="27.6" customHeight="1" x14ac:dyDescent="0.35">
      <c r="A43" s="118"/>
      <c r="B43" s="119" t="s">
        <v>118</v>
      </c>
      <c r="C43" s="126">
        <f t="shared" si="6"/>
        <v>28469922</v>
      </c>
      <c r="D43" s="127">
        <f>D13+D31</f>
        <v>28144017</v>
      </c>
      <c r="E43" s="127">
        <f>E13+E31</f>
        <v>325905</v>
      </c>
      <c r="F43" s="127">
        <f>F13+F31</f>
        <v>0</v>
      </c>
      <c r="I43" s="101"/>
    </row>
    <row r="44" spans="1:9" ht="27.6" customHeight="1" x14ac:dyDescent="0.35">
      <c r="A44" s="10">
        <v>40000000</v>
      </c>
      <c r="B44" s="15" t="s">
        <v>12</v>
      </c>
      <c r="C44" s="126">
        <f t="shared" si="6"/>
        <v>37380821</v>
      </c>
      <c r="D44" s="126">
        <f>D45</f>
        <v>35212737</v>
      </c>
      <c r="E44" s="126">
        <f>E45</f>
        <v>2168084</v>
      </c>
      <c r="F44" s="126">
        <f>F45</f>
        <v>2168084</v>
      </c>
      <c r="I44" s="101"/>
    </row>
    <row r="45" spans="1:9" ht="27.6" customHeight="1" x14ac:dyDescent="0.35">
      <c r="A45" s="15">
        <v>41000000</v>
      </c>
      <c r="B45" s="19" t="s">
        <v>96</v>
      </c>
      <c r="C45" s="126">
        <f t="shared" si="6"/>
        <v>37380821</v>
      </c>
      <c r="D45" s="127">
        <f>D46+D48</f>
        <v>35212737</v>
      </c>
      <c r="E45" s="127">
        <f>E46+E48</f>
        <v>2168084</v>
      </c>
      <c r="F45" s="127">
        <f>F46+F48</f>
        <v>2168084</v>
      </c>
    </row>
    <row r="46" spans="1:9" ht="27.6" customHeight="1" x14ac:dyDescent="0.35">
      <c r="A46" s="63">
        <v>41040000</v>
      </c>
      <c r="B46" s="22" t="s">
        <v>97</v>
      </c>
      <c r="C46" s="126">
        <f t="shared" si="6"/>
        <v>34585599</v>
      </c>
      <c r="D46" s="127">
        <f>D47</f>
        <v>34585599</v>
      </c>
      <c r="E46" s="127">
        <f>E47</f>
        <v>0</v>
      </c>
      <c r="F46" s="127">
        <f>F47</f>
        <v>0</v>
      </c>
    </row>
    <row r="47" spans="1:9" ht="27.6" customHeight="1" x14ac:dyDescent="0.35">
      <c r="A47" s="63">
        <v>41040400</v>
      </c>
      <c r="B47" s="22" t="s">
        <v>98</v>
      </c>
      <c r="C47" s="126">
        <f t="shared" si="6"/>
        <v>34585599</v>
      </c>
      <c r="D47" s="127">
        <f>34341999+243600</f>
        <v>34585599</v>
      </c>
      <c r="E47" s="127">
        <v>0</v>
      </c>
      <c r="F47" s="127">
        <v>0</v>
      </c>
    </row>
    <row r="48" spans="1:9" ht="30" customHeight="1" x14ac:dyDescent="0.35">
      <c r="A48" s="63">
        <v>41050000</v>
      </c>
      <c r="B48" s="22" t="s">
        <v>99</v>
      </c>
      <c r="C48" s="126">
        <f t="shared" si="6"/>
        <v>2795222</v>
      </c>
      <c r="D48" s="127">
        <f>D53+D49+D50</f>
        <v>627138</v>
      </c>
      <c r="E48" s="127">
        <f>E53+E49</f>
        <v>2168084</v>
      </c>
      <c r="F48" s="127">
        <f>F53+F49</f>
        <v>2168084</v>
      </c>
    </row>
    <row r="49" spans="1:9" ht="99.6" customHeight="1" x14ac:dyDescent="0.35">
      <c r="A49" s="136">
        <v>41050900</v>
      </c>
      <c r="B49" s="22" t="s">
        <v>202</v>
      </c>
      <c r="C49" s="126">
        <f t="shared" si="6"/>
        <v>0</v>
      </c>
      <c r="D49" s="127">
        <f>189859.5+6640.2-196499.7</f>
        <v>0</v>
      </c>
      <c r="E49" s="127">
        <v>0</v>
      </c>
      <c r="F49" s="127">
        <v>0</v>
      </c>
    </row>
    <row r="50" spans="1:9" ht="63.6" hidden="1" customHeight="1" x14ac:dyDescent="0.35">
      <c r="A50" s="136">
        <v>41053000</v>
      </c>
      <c r="B50" s="22" t="s">
        <v>161</v>
      </c>
      <c r="C50" s="126">
        <f t="shared" si="6"/>
        <v>0</v>
      </c>
      <c r="D50" s="127">
        <f>D51+D52</f>
        <v>0</v>
      </c>
      <c r="E50" s="127">
        <f t="shared" ref="E50:F50" si="9">E51+E52</f>
        <v>0</v>
      </c>
      <c r="F50" s="127">
        <f t="shared" si="9"/>
        <v>0</v>
      </c>
    </row>
    <row r="51" spans="1:9" ht="30" hidden="1" customHeight="1" x14ac:dyDescent="0.35">
      <c r="A51" s="136"/>
      <c r="B51" s="22" t="s">
        <v>162</v>
      </c>
      <c r="C51" s="126">
        <f t="shared" si="6"/>
        <v>0</v>
      </c>
      <c r="D51" s="127"/>
      <c r="E51" s="127">
        <v>0</v>
      </c>
      <c r="F51" s="127">
        <v>0</v>
      </c>
    </row>
    <row r="52" spans="1:9" ht="51.6" hidden="1" customHeight="1" x14ac:dyDescent="0.35">
      <c r="A52" s="137"/>
      <c r="B52" s="22" t="s">
        <v>163</v>
      </c>
      <c r="C52" s="126">
        <f t="shared" si="6"/>
        <v>0</v>
      </c>
      <c r="D52" s="127"/>
      <c r="E52" s="127">
        <v>0</v>
      </c>
      <c r="F52" s="127">
        <v>0</v>
      </c>
    </row>
    <row r="53" spans="1:9" ht="30" customHeight="1" x14ac:dyDescent="0.35">
      <c r="A53" s="136">
        <v>41053900</v>
      </c>
      <c r="B53" s="22" t="s">
        <v>110</v>
      </c>
      <c r="C53" s="126">
        <f t="shared" ref="C53:C58" si="10">D53+E53</f>
        <v>2795222</v>
      </c>
      <c r="D53" s="127">
        <f>D55+D56+D57</f>
        <v>627138</v>
      </c>
      <c r="E53" s="127">
        <f t="shared" ref="E53:F53" si="11">E55+E56+E57</f>
        <v>2168084</v>
      </c>
      <c r="F53" s="127">
        <f t="shared" si="11"/>
        <v>2168084</v>
      </c>
      <c r="I53" s="102"/>
    </row>
    <row r="54" spans="1:9" ht="23.4" customHeight="1" x14ac:dyDescent="0.35">
      <c r="A54" s="136"/>
      <c r="B54" s="22" t="s">
        <v>109</v>
      </c>
      <c r="C54" s="126"/>
      <c r="D54" s="127"/>
      <c r="E54" s="127"/>
      <c r="F54" s="127"/>
      <c r="I54" s="102"/>
    </row>
    <row r="55" spans="1:9" ht="43.2" customHeight="1" x14ac:dyDescent="0.35">
      <c r="A55" s="136"/>
      <c r="B55" s="22" t="s">
        <v>182</v>
      </c>
      <c r="C55" s="126">
        <f t="shared" si="10"/>
        <v>2545222</v>
      </c>
      <c r="D55" s="133">
        <f>429179-52041</f>
        <v>377138</v>
      </c>
      <c r="E55" s="133">
        <f>F55</f>
        <v>2168084</v>
      </c>
      <c r="F55" s="133">
        <f>2116043+52041</f>
        <v>2168084</v>
      </c>
      <c r="I55" s="102"/>
    </row>
    <row r="56" spans="1:9" ht="30" customHeight="1" x14ac:dyDescent="0.35">
      <c r="A56" s="136"/>
      <c r="B56" s="22" t="s">
        <v>201</v>
      </c>
      <c r="C56" s="126">
        <f t="shared" si="10"/>
        <v>250000</v>
      </c>
      <c r="D56" s="127">
        <v>250000</v>
      </c>
      <c r="E56" s="127">
        <v>0</v>
      </c>
      <c r="F56" s="127">
        <v>0</v>
      </c>
      <c r="I56" s="102"/>
    </row>
    <row r="57" spans="1:9" ht="60" hidden="1" customHeight="1" x14ac:dyDescent="0.35">
      <c r="A57" s="136"/>
      <c r="B57" s="22" t="s">
        <v>111</v>
      </c>
      <c r="C57" s="126">
        <f t="shared" si="10"/>
        <v>0</v>
      </c>
      <c r="D57" s="127"/>
      <c r="E57" s="127"/>
      <c r="F57" s="127"/>
      <c r="I57" s="102"/>
    </row>
    <row r="58" spans="1:9" ht="80.400000000000006" hidden="1" customHeight="1" x14ac:dyDescent="0.35">
      <c r="A58" s="107">
        <v>41054100</v>
      </c>
      <c r="B58" s="108" t="s">
        <v>108</v>
      </c>
      <c r="C58" s="126">
        <f t="shared" si="10"/>
        <v>0</v>
      </c>
      <c r="D58" s="127"/>
      <c r="E58" s="127">
        <v>0</v>
      </c>
      <c r="F58" s="127">
        <v>0</v>
      </c>
      <c r="I58" s="102"/>
    </row>
    <row r="59" spans="1:9" ht="33" customHeight="1" x14ac:dyDescent="0.35">
      <c r="A59" s="23"/>
      <c r="B59" s="15" t="s">
        <v>11</v>
      </c>
      <c r="C59" s="126">
        <f>D59+E59</f>
        <v>65850743</v>
      </c>
      <c r="D59" s="127">
        <f>D43+D44</f>
        <v>63356754</v>
      </c>
      <c r="E59" s="127">
        <f>E43+E44</f>
        <v>2493989</v>
      </c>
      <c r="F59" s="127">
        <f>F43+F44</f>
        <v>2168084</v>
      </c>
    </row>
    <row r="61" spans="1:9" s="160" customFormat="1" ht="70.2" customHeight="1" x14ac:dyDescent="0.4">
      <c r="A61" s="160" t="s">
        <v>198</v>
      </c>
      <c r="D61" s="166" t="s">
        <v>199</v>
      </c>
      <c r="E61" s="166"/>
      <c r="I61" s="161"/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9">
    <mergeCell ref="D61:E61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="89" zoomScaleNormal="63" zoomScaleSheetLayoutView="89" workbookViewId="0">
      <selection activeCell="E4" sqref="E4"/>
    </sheetView>
  </sheetViews>
  <sheetFormatPr defaultColWidth="9.109375" defaultRowHeight="16.8" x14ac:dyDescent="0.3"/>
  <cols>
    <col min="1" max="1" width="17.88671875" style="1" customWidth="1"/>
    <col min="2" max="2" width="87.777343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171" t="s">
        <v>49</v>
      </c>
      <c r="F1" s="171"/>
      <c r="G1" s="38"/>
      <c r="H1" s="39"/>
      <c r="I1" s="39"/>
      <c r="J1" s="39"/>
    </row>
    <row r="2" spans="1:10" s="26" customFormat="1" ht="19.5" customHeight="1" x14ac:dyDescent="0.4">
      <c r="E2" s="176" t="s">
        <v>17</v>
      </c>
      <c r="F2" s="176"/>
      <c r="H2" s="40"/>
      <c r="I2" s="40"/>
      <c r="J2" s="40"/>
    </row>
    <row r="3" spans="1:10" s="26" customFormat="1" ht="20.100000000000001" customHeight="1" x14ac:dyDescent="0.4">
      <c r="E3" s="74" t="s">
        <v>167</v>
      </c>
      <c r="F3" s="74"/>
      <c r="H3" s="39"/>
      <c r="I3" s="39"/>
      <c r="J3" s="39"/>
    </row>
    <row r="4" spans="1:10" s="26" customFormat="1" ht="20.100000000000001" customHeight="1" x14ac:dyDescent="0.4">
      <c r="E4" s="74" t="s">
        <v>210</v>
      </c>
      <c r="F4" s="74"/>
      <c r="G4" s="39"/>
      <c r="H4" s="39"/>
      <c r="I4" s="39"/>
    </row>
    <row r="5" spans="1:10" s="26" customFormat="1" ht="36" customHeight="1" x14ac:dyDescent="0.35">
      <c r="A5" s="173" t="s">
        <v>26</v>
      </c>
      <c r="B5" s="173"/>
      <c r="C5" s="173"/>
      <c r="D5" s="173"/>
      <c r="E5" s="173"/>
      <c r="F5" s="173"/>
      <c r="G5" s="39"/>
      <c r="H5" s="39"/>
      <c r="I5" s="39"/>
    </row>
    <row r="6" spans="1:10" s="26" customFormat="1" ht="25.5" customHeight="1" x14ac:dyDescent="0.35">
      <c r="A6" s="175" t="s">
        <v>165</v>
      </c>
      <c r="B6" s="175"/>
      <c r="C6" s="175"/>
      <c r="D6" s="175"/>
      <c r="E6" s="175"/>
      <c r="F6" s="175"/>
      <c r="G6" s="41"/>
    </row>
    <row r="7" spans="1:10" s="26" customFormat="1" ht="25.5" customHeight="1" x14ac:dyDescent="0.35">
      <c r="A7" s="185" t="s">
        <v>164</v>
      </c>
      <c r="B7" s="185"/>
      <c r="C7" s="120"/>
      <c r="D7" s="120"/>
      <c r="E7" s="120"/>
      <c r="F7" s="120"/>
      <c r="G7" s="41"/>
    </row>
    <row r="8" spans="1:10" x14ac:dyDescent="0.3">
      <c r="A8" s="129" t="s">
        <v>146</v>
      </c>
      <c r="B8" s="128"/>
      <c r="F8" s="31" t="s">
        <v>18</v>
      </c>
    </row>
    <row r="9" spans="1:10" ht="16.5" customHeight="1" x14ac:dyDescent="0.3">
      <c r="A9" s="174" t="s">
        <v>15</v>
      </c>
      <c r="B9" s="174" t="s">
        <v>119</v>
      </c>
      <c r="C9" s="174" t="s">
        <v>115</v>
      </c>
      <c r="D9" s="174" t="s">
        <v>2</v>
      </c>
      <c r="E9" s="174" t="s">
        <v>3</v>
      </c>
      <c r="F9" s="174"/>
    </row>
    <row r="10" spans="1:10" ht="51" customHeight="1" x14ac:dyDescent="0.3">
      <c r="A10" s="174"/>
      <c r="B10" s="174"/>
      <c r="C10" s="174"/>
      <c r="D10" s="174"/>
      <c r="E10" s="9" t="s">
        <v>116</v>
      </c>
      <c r="F10" s="9" t="s">
        <v>117</v>
      </c>
    </row>
    <row r="11" spans="1:10" ht="19.2" customHeight="1" x14ac:dyDescent="0.3">
      <c r="A11" s="104">
        <v>1</v>
      </c>
      <c r="B11" s="104">
        <v>2</v>
      </c>
      <c r="C11" s="104">
        <v>3</v>
      </c>
      <c r="D11" s="104">
        <v>4</v>
      </c>
      <c r="E11" s="104">
        <v>5</v>
      </c>
      <c r="F11" s="104">
        <v>6</v>
      </c>
    </row>
    <row r="12" spans="1:10" ht="25.95" customHeight="1" x14ac:dyDescent="0.3">
      <c r="A12" s="179" t="s">
        <v>120</v>
      </c>
      <c r="B12" s="180"/>
      <c r="C12" s="180"/>
      <c r="D12" s="180"/>
      <c r="E12" s="180"/>
      <c r="F12" s="181"/>
    </row>
    <row r="13" spans="1:10" ht="25.95" customHeight="1" x14ac:dyDescent="0.3">
      <c r="A13" s="64">
        <v>200000</v>
      </c>
      <c r="B13" s="42" t="s">
        <v>19</v>
      </c>
      <c r="C13" s="79">
        <f>D13+E13</f>
        <v>222795</v>
      </c>
      <c r="D13" s="79">
        <f>D14</f>
        <v>-1684707.0000000002</v>
      </c>
      <c r="E13" s="79">
        <f>E14</f>
        <v>1907502.0000000002</v>
      </c>
      <c r="F13" s="79">
        <f>F14</f>
        <v>1907502.0000000002</v>
      </c>
    </row>
    <row r="14" spans="1:10" ht="25.95" customHeight="1" x14ac:dyDescent="0.3">
      <c r="A14" s="64">
        <v>208000</v>
      </c>
      <c r="B14" s="42" t="s">
        <v>20</v>
      </c>
      <c r="C14" s="79">
        <f>C15-C16+C17</f>
        <v>222794.99999999997</v>
      </c>
      <c r="D14" s="79">
        <f>D15-D16+D17</f>
        <v>-1684707.0000000002</v>
      </c>
      <c r="E14" s="79">
        <f>E15-E16+E17</f>
        <v>1907502.0000000002</v>
      </c>
      <c r="F14" s="79">
        <f>F15-F16+F17</f>
        <v>1907502.0000000002</v>
      </c>
    </row>
    <row r="15" spans="1:10" ht="25.95" customHeight="1" x14ac:dyDescent="0.3">
      <c r="A15" s="64">
        <v>208100</v>
      </c>
      <c r="B15" s="42" t="s">
        <v>21</v>
      </c>
      <c r="C15" s="79">
        <f>D15+E15</f>
        <v>405606.04</v>
      </c>
      <c r="D15" s="79">
        <v>405606.04</v>
      </c>
      <c r="E15" s="79">
        <v>0</v>
      </c>
      <c r="F15" s="79">
        <v>0</v>
      </c>
    </row>
    <row r="16" spans="1:10" ht="25.95" customHeight="1" x14ac:dyDescent="0.3">
      <c r="A16" s="64">
        <v>208200</v>
      </c>
      <c r="B16" s="42" t="s">
        <v>22</v>
      </c>
      <c r="C16" s="79">
        <f>D16+E16</f>
        <v>182811.04</v>
      </c>
      <c r="D16" s="79">
        <v>182811.04</v>
      </c>
      <c r="E16" s="79">
        <v>0</v>
      </c>
      <c r="F16" s="79">
        <v>0</v>
      </c>
    </row>
    <row r="17" spans="1:10" ht="45" customHeight="1" x14ac:dyDescent="0.3">
      <c r="A17" s="64">
        <v>208400</v>
      </c>
      <c r="B17" s="42" t="s">
        <v>23</v>
      </c>
      <c r="C17" s="79">
        <f>D17+E17</f>
        <v>0</v>
      </c>
      <c r="D17" s="79">
        <f>-1385702+-60000+-135000+-242800+-189859.5+-6640.2+-65000+-19000+196499.7</f>
        <v>-1907502.0000000002</v>
      </c>
      <c r="E17" s="79">
        <f>F17</f>
        <v>1907502.0000000002</v>
      </c>
      <c r="F17" s="79">
        <f>1385702+60000+135000+242800+189859.5+6640.2+65000+19000-196499.7</f>
        <v>1907502.0000000002</v>
      </c>
    </row>
    <row r="18" spans="1:10" ht="25.95" customHeight="1" x14ac:dyDescent="0.35">
      <c r="A18" s="177" t="s">
        <v>121</v>
      </c>
      <c r="B18" s="178"/>
      <c r="C18" s="79">
        <f>D18+E18</f>
        <v>222795</v>
      </c>
      <c r="D18" s="79">
        <f>D13</f>
        <v>-1684707.0000000002</v>
      </c>
      <c r="E18" s="79">
        <f>E13</f>
        <v>1907502.0000000002</v>
      </c>
      <c r="F18" s="79">
        <f>F13</f>
        <v>1907502.0000000002</v>
      </c>
    </row>
    <row r="19" spans="1:10" ht="25.95" customHeight="1" x14ac:dyDescent="0.3">
      <c r="A19" s="182" t="s">
        <v>122</v>
      </c>
      <c r="B19" s="183"/>
      <c r="C19" s="183"/>
      <c r="D19" s="183"/>
      <c r="E19" s="183"/>
      <c r="F19" s="184"/>
    </row>
    <row r="20" spans="1:10" ht="25.95" customHeight="1" x14ac:dyDescent="0.3">
      <c r="A20" s="64">
        <v>600000</v>
      </c>
      <c r="B20" s="42" t="s">
        <v>24</v>
      </c>
      <c r="C20" s="79">
        <f>D20+E20</f>
        <v>222795</v>
      </c>
      <c r="D20" s="79">
        <f>D21</f>
        <v>-1684707.0000000002</v>
      </c>
      <c r="E20" s="79">
        <f>E21</f>
        <v>1907502.0000000002</v>
      </c>
      <c r="F20" s="79">
        <f>F21</f>
        <v>1907502.0000000002</v>
      </c>
    </row>
    <row r="21" spans="1:10" ht="25.95" customHeight="1" x14ac:dyDescent="0.3">
      <c r="A21" s="64">
        <v>602000</v>
      </c>
      <c r="B21" s="42" t="s">
        <v>25</v>
      </c>
      <c r="C21" s="79">
        <f>C22-C23+C24</f>
        <v>222794.99999999997</v>
      </c>
      <c r="D21" s="79">
        <f>D22-D23+D24</f>
        <v>-1684707.0000000002</v>
      </c>
      <c r="E21" s="79">
        <f>E22-E23+E24</f>
        <v>1907502.0000000002</v>
      </c>
      <c r="F21" s="79">
        <f>F22-F23+F24</f>
        <v>1907502.0000000002</v>
      </c>
    </row>
    <row r="22" spans="1:10" ht="25.95" customHeight="1" x14ac:dyDescent="0.3">
      <c r="A22" s="64">
        <v>602100</v>
      </c>
      <c r="B22" s="42" t="s">
        <v>21</v>
      </c>
      <c r="C22" s="79">
        <f>D22+E22</f>
        <v>405606.04</v>
      </c>
      <c r="D22" s="79">
        <f>D15</f>
        <v>405606.04</v>
      </c>
      <c r="E22" s="79">
        <v>0</v>
      </c>
      <c r="F22" s="79">
        <v>0</v>
      </c>
    </row>
    <row r="23" spans="1:10" ht="25.95" customHeight="1" x14ac:dyDescent="0.3">
      <c r="A23" s="64">
        <v>602200</v>
      </c>
      <c r="B23" s="42" t="s">
        <v>22</v>
      </c>
      <c r="C23" s="79">
        <f>D23+E23</f>
        <v>182811.04</v>
      </c>
      <c r="D23" s="79">
        <f>D16</f>
        <v>182811.04</v>
      </c>
      <c r="E23" s="79">
        <v>0</v>
      </c>
      <c r="F23" s="79">
        <v>0</v>
      </c>
    </row>
    <row r="24" spans="1:10" ht="45" customHeight="1" x14ac:dyDescent="0.3">
      <c r="A24" s="64">
        <v>602400</v>
      </c>
      <c r="B24" s="42" t="s">
        <v>23</v>
      </c>
      <c r="C24" s="79">
        <f>D24+E24</f>
        <v>0</v>
      </c>
      <c r="D24" s="79">
        <f>D17</f>
        <v>-1907502.0000000002</v>
      </c>
      <c r="E24" s="79">
        <f>E17</f>
        <v>1907502.0000000002</v>
      </c>
      <c r="F24" s="79">
        <f>F17</f>
        <v>1907502.0000000002</v>
      </c>
      <c r="H24" s="103">
        <f>C15-C16</f>
        <v>222794.99999999997</v>
      </c>
    </row>
    <row r="25" spans="1:10" ht="25.2" customHeight="1" x14ac:dyDescent="0.35">
      <c r="A25" s="177" t="s">
        <v>121</v>
      </c>
      <c r="B25" s="178"/>
      <c r="C25" s="79">
        <f>D25+E25</f>
        <v>222795</v>
      </c>
      <c r="D25" s="79">
        <f>D20</f>
        <v>-1684707.0000000002</v>
      </c>
      <c r="E25" s="79">
        <f>E20</f>
        <v>1907502.0000000002</v>
      </c>
      <c r="F25" s="79">
        <f>F20</f>
        <v>1907502.0000000002</v>
      </c>
    </row>
    <row r="27" spans="1:10" s="26" customFormat="1" ht="20.399999999999999" x14ac:dyDescent="0.35">
      <c r="A27" s="26" t="s">
        <v>198</v>
      </c>
      <c r="E27" s="165" t="s">
        <v>199</v>
      </c>
      <c r="I27" s="124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03"/>
    </row>
    <row r="30" spans="1:10" ht="18.75" customHeight="1" x14ac:dyDescent="0.3">
      <c r="B30" s="172"/>
      <c r="C30" s="172"/>
      <c r="D30" s="172"/>
      <c r="E30" s="172"/>
      <c r="F30" s="172"/>
      <c r="G30" s="172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5"/>
  <sheetViews>
    <sheetView tabSelected="1"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G17" sqref="G17"/>
    </sheetView>
  </sheetViews>
  <sheetFormatPr defaultColWidth="9.109375" defaultRowHeight="18" x14ac:dyDescent="0.35"/>
  <cols>
    <col min="1" max="1" width="17.44140625" style="81" customWidth="1"/>
    <col min="2" max="2" width="22" style="81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80"/>
      <c r="B1" s="80"/>
      <c r="C1" s="54"/>
      <c r="N1" s="191" t="s">
        <v>200</v>
      </c>
      <c r="O1" s="191"/>
      <c r="P1" s="109"/>
    </row>
    <row r="2" spans="1:18" s="29" customFormat="1" ht="25.95" customHeight="1" x14ac:dyDescent="0.35">
      <c r="A2" s="80"/>
      <c r="B2" s="80"/>
      <c r="C2" s="54"/>
      <c r="F2" s="55"/>
      <c r="G2" s="55"/>
      <c r="H2" s="55"/>
      <c r="I2" s="55" t="s">
        <v>27</v>
      </c>
      <c r="N2" s="192" t="s">
        <v>17</v>
      </c>
      <c r="O2" s="192"/>
      <c r="P2" s="192"/>
      <c r="Q2" s="110"/>
    </row>
    <row r="3" spans="1:18" s="29" customFormat="1" ht="25.95" customHeight="1" x14ac:dyDescent="0.35">
      <c r="A3" s="80"/>
      <c r="B3" s="80"/>
      <c r="C3" s="54"/>
      <c r="F3" s="55"/>
      <c r="G3" s="55"/>
      <c r="H3" s="55"/>
      <c r="I3" s="55"/>
      <c r="N3" s="191" t="s">
        <v>167</v>
      </c>
      <c r="O3" s="191"/>
      <c r="P3" s="191"/>
      <c r="R3" s="37"/>
    </row>
    <row r="4" spans="1:18" s="29" customFormat="1" ht="25.95" customHeight="1" x14ac:dyDescent="0.35">
      <c r="A4" s="80"/>
      <c r="B4" s="80"/>
      <c r="C4" s="54"/>
      <c r="E4" s="55"/>
      <c r="F4" s="55"/>
      <c r="H4" s="55"/>
      <c r="I4" s="55"/>
      <c r="N4" s="191" t="s">
        <v>210</v>
      </c>
      <c r="O4" s="191"/>
      <c r="P4" s="191"/>
      <c r="Q4" s="55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186" t="s">
        <v>166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</row>
    <row r="8" spans="1:18" s="29" customFormat="1" ht="25.95" customHeight="1" x14ac:dyDescent="0.35">
      <c r="A8" s="170" t="s">
        <v>164</v>
      </c>
      <c r="B8" s="17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</row>
    <row r="9" spans="1:18" ht="33" customHeight="1" x14ac:dyDescent="0.35">
      <c r="A9" s="128" t="s">
        <v>146</v>
      </c>
      <c r="B9" s="128"/>
      <c r="O9" s="47"/>
      <c r="P9" s="44" t="s">
        <v>18</v>
      </c>
    </row>
    <row r="10" spans="1:18" s="35" customFormat="1" ht="27.75" customHeight="1" x14ac:dyDescent="0.3">
      <c r="A10" s="187" t="s">
        <v>127</v>
      </c>
      <c r="B10" s="187" t="s">
        <v>147</v>
      </c>
      <c r="C10" s="167" t="s">
        <v>123</v>
      </c>
      <c r="D10" s="189" t="s">
        <v>148</v>
      </c>
      <c r="E10" s="167" t="s">
        <v>2</v>
      </c>
      <c r="F10" s="167"/>
      <c r="G10" s="167"/>
      <c r="H10" s="167"/>
      <c r="I10" s="167"/>
      <c r="J10" s="167" t="s">
        <v>3</v>
      </c>
      <c r="K10" s="167"/>
      <c r="L10" s="167"/>
      <c r="M10" s="167"/>
      <c r="N10" s="167"/>
      <c r="O10" s="167"/>
      <c r="P10" s="167" t="s">
        <v>28</v>
      </c>
    </row>
    <row r="11" spans="1:18" s="35" customFormat="1" ht="35.25" customHeight="1" x14ac:dyDescent="0.3">
      <c r="A11" s="188"/>
      <c r="B11" s="188"/>
      <c r="C11" s="167"/>
      <c r="D11" s="189"/>
      <c r="E11" s="167" t="s">
        <v>116</v>
      </c>
      <c r="F11" s="167" t="s">
        <v>34</v>
      </c>
      <c r="G11" s="167" t="s">
        <v>29</v>
      </c>
      <c r="H11" s="167"/>
      <c r="I11" s="167" t="s">
        <v>35</v>
      </c>
      <c r="J11" s="167" t="s">
        <v>116</v>
      </c>
      <c r="K11" s="187" t="s">
        <v>117</v>
      </c>
      <c r="L11" s="167" t="s">
        <v>34</v>
      </c>
      <c r="M11" s="167" t="s">
        <v>29</v>
      </c>
      <c r="N11" s="167"/>
      <c r="O11" s="167" t="s">
        <v>35</v>
      </c>
      <c r="P11" s="167"/>
      <c r="Q11" s="167" t="s">
        <v>16</v>
      </c>
    </row>
    <row r="12" spans="1:18" s="35" customFormat="1" ht="61.8" customHeight="1" x14ac:dyDescent="0.3">
      <c r="A12" s="188"/>
      <c r="B12" s="188"/>
      <c r="C12" s="167"/>
      <c r="D12" s="189"/>
      <c r="E12" s="167"/>
      <c r="F12" s="167"/>
      <c r="G12" s="56" t="s">
        <v>30</v>
      </c>
      <c r="H12" s="56" t="s">
        <v>31</v>
      </c>
      <c r="I12" s="167"/>
      <c r="J12" s="167"/>
      <c r="K12" s="190"/>
      <c r="L12" s="167"/>
      <c r="M12" s="56" t="s">
        <v>30</v>
      </c>
      <c r="N12" s="56" t="s">
        <v>31</v>
      </c>
      <c r="O12" s="167"/>
      <c r="P12" s="167"/>
      <c r="Q12" s="167"/>
    </row>
    <row r="13" spans="1:18" s="113" customFormat="1" ht="13.2" x14ac:dyDescent="0.25">
      <c r="A13" s="111">
        <v>1</v>
      </c>
      <c r="B13" s="111">
        <v>2</v>
      </c>
      <c r="C13" s="112">
        <v>3</v>
      </c>
      <c r="D13" s="112">
        <v>4</v>
      </c>
      <c r="E13" s="112">
        <v>5</v>
      </c>
      <c r="F13" s="112">
        <v>6</v>
      </c>
      <c r="G13" s="112">
        <v>7</v>
      </c>
      <c r="H13" s="112">
        <v>8</v>
      </c>
      <c r="I13" s="112">
        <v>9</v>
      </c>
      <c r="J13" s="112">
        <v>10</v>
      </c>
      <c r="K13" s="112">
        <v>11</v>
      </c>
      <c r="L13" s="112">
        <v>12</v>
      </c>
      <c r="M13" s="112">
        <v>13</v>
      </c>
      <c r="N13" s="112">
        <v>14</v>
      </c>
      <c r="O13" s="112">
        <v>15</v>
      </c>
      <c r="P13" s="112">
        <v>16</v>
      </c>
      <c r="Q13" s="112">
        <v>5</v>
      </c>
    </row>
    <row r="14" spans="1:18" ht="36.6" customHeight="1" x14ac:dyDescent="0.35">
      <c r="A14" s="21" t="s">
        <v>68</v>
      </c>
      <c r="B14" s="21"/>
      <c r="C14" s="21"/>
      <c r="D14" s="22" t="s">
        <v>32</v>
      </c>
      <c r="E14" s="130">
        <f>F14+I14</f>
        <v>46553144</v>
      </c>
      <c r="F14" s="130">
        <f>F15</f>
        <v>46553144</v>
      </c>
      <c r="G14" s="130">
        <f t="shared" ref="G14:I14" si="0">G15</f>
        <v>29167110</v>
      </c>
      <c r="H14" s="130">
        <f t="shared" si="0"/>
        <v>1155760</v>
      </c>
      <c r="I14" s="130">
        <f t="shared" si="0"/>
        <v>0</v>
      </c>
      <c r="J14" s="130">
        <f>L14+O14</f>
        <v>4081891</v>
      </c>
      <c r="K14" s="130">
        <f>K15</f>
        <v>4075586</v>
      </c>
      <c r="L14" s="130">
        <f t="shared" ref="L14:O14" si="1">L15</f>
        <v>6305</v>
      </c>
      <c r="M14" s="130">
        <f t="shared" si="1"/>
        <v>0</v>
      </c>
      <c r="N14" s="130">
        <f t="shared" si="1"/>
        <v>0</v>
      </c>
      <c r="O14" s="130">
        <f t="shared" si="1"/>
        <v>4075586</v>
      </c>
      <c r="P14" s="130">
        <f>E14+J14</f>
        <v>50635035</v>
      </c>
      <c r="Q14" s="49"/>
    </row>
    <row r="15" spans="1:18" ht="36.6" customHeight="1" x14ac:dyDescent="0.35">
      <c r="A15" s="21" t="s">
        <v>69</v>
      </c>
      <c r="B15" s="83"/>
      <c r="C15" s="21"/>
      <c r="D15" s="22" t="s">
        <v>32</v>
      </c>
      <c r="E15" s="130">
        <f t="shared" ref="E15:E35" si="2">F15+I15</f>
        <v>46553144</v>
      </c>
      <c r="F15" s="130">
        <f>F16+F17+F20+F22+F19+F23++F24+F25+F26+F27+F28+F29+F30</f>
        <v>46553144</v>
      </c>
      <c r="G15" s="130">
        <f t="shared" ref="G15:I15" si="3">G16+G17+G20+G22+G19+G23++G24+G25+G26+G27+G28+G29+G30</f>
        <v>29167110</v>
      </c>
      <c r="H15" s="130">
        <f t="shared" si="3"/>
        <v>1155760</v>
      </c>
      <c r="I15" s="130">
        <f t="shared" si="3"/>
        <v>0</v>
      </c>
      <c r="J15" s="130">
        <f>L15+O15</f>
        <v>4081891</v>
      </c>
      <c r="K15" s="130">
        <f>K16+K17+K20+K22+K19+K23+K24+K25+K26+K27+K28+K29+K30</f>
        <v>4075586</v>
      </c>
      <c r="L15" s="130">
        <f t="shared" ref="L15:O15" si="4">L16+L17+L20+L22+L19+L23+L24+L25+L26+L27+L28+L29+L30</f>
        <v>6305</v>
      </c>
      <c r="M15" s="130">
        <f t="shared" si="4"/>
        <v>0</v>
      </c>
      <c r="N15" s="130">
        <f t="shared" si="4"/>
        <v>0</v>
      </c>
      <c r="O15" s="130">
        <f t="shared" si="4"/>
        <v>4075586</v>
      </c>
      <c r="P15" s="130">
        <f t="shared" ref="P15:P40" si="5">E15+J15</f>
        <v>50635035</v>
      </c>
      <c r="Q15" s="49"/>
    </row>
    <row r="16" spans="1:18" ht="45" customHeight="1" x14ac:dyDescent="0.35">
      <c r="A16" s="21" t="s">
        <v>70</v>
      </c>
      <c r="B16" s="21" t="s">
        <v>71</v>
      </c>
      <c r="C16" s="21" t="s">
        <v>36</v>
      </c>
      <c r="D16" s="22" t="s">
        <v>196</v>
      </c>
      <c r="E16" s="130">
        <f t="shared" si="2"/>
        <v>39512211</v>
      </c>
      <c r="F16" s="130">
        <f>38946600-60000+87795+362280+25536+150000</f>
        <v>39512211</v>
      </c>
      <c r="G16" s="130">
        <f>28905110+262000</f>
        <v>29167110</v>
      </c>
      <c r="H16" s="130">
        <f>718170+72795+362280</f>
        <v>1153245</v>
      </c>
      <c r="I16" s="130">
        <v>0</v>
      </c>
      <c r="J16" s="130">
        <f t="shared" ref="J16:J40" si="6">L16+O16</f>
        <v>60005</v>
      </c>
      <c r="K16" s="130">
        <v>60000</v>
      </c>
      <c r="L16" s="130">
        <v>5</v>
      </c>
      <c r="M16" s="130">
        <v>0</v>
      </c>
      <c r="N16" s="130">
        <v>0</v>
      </c>
      <c r="O16" s="130">
        <v>60000</v>
      </c>
      <c r="P16" s="130">
        <f t="shared" si="5"/>
        <v>39572216</v>
      </c>
      <c r="Q16" s="89">
        <v>10116</v>
      </c>
    </row>
    <row r="17" spans="1:21" ht="37.950000000000003" customHeight="1" x14ac:dyDescent="0.35">
      <c r="A17" s="21" t="s">
        <v>72</v>
      </c>
      <c r="B17" s="84" t="s">
        <v>57</v>
      </c>
      <c r="C17" s="21" t="s">
        <v>37</v>
      </c>
      <c r="D17" s="88" t="s">
        <v>56</v>
      </c>
      <c r="E17" s="130">
        <f t="shared" si="2"/>
        <v>87345</v>
      </c>
      <c r="F17" s="130">
        <f>107345-20000</f>
        <v>87345</v>
      </c>
      <c r="G17" s="130">
        <v>0</v>
      </c>
      <c r="H17" s="130">
        <v>0</v>
      </c>
      <c r="I17" s="130">
        <v>0</v>
      </c>
      <c r="J17" s="130">
        <f t="shared" si="6"/>
        <v>0</v>
      </c>
      <c r="K17" s="130">
        <v>0</v>
      </c>
      <c r="L17" s="130">
        <v>0</v>
      </c>
      <c r="M17" s="130">
        <v>0</v>
      </c>
      <c r="N17" s="130">
        <v>0</v>
      </c>
      <c r="O17" s="130">
        <v>0</v>
      </c>
      <c r="P17" s="130">
        <f t="shared" si="5"/>
        <v>87345</v>
      </c>
      <c r="Q17" s="89">
        <v>90802</v>
      </c>
    </row>
    <row r="18" spans="1:21" ht="34.200000000000003" hidden="1" customHeight="1" x14ac:dyDescent="0.35">
      <c r="A18" s="21" t="s">
        <v>73</v>
      </c>
      <c r="B18" s="21" t="s">
        <v>74</v>
      </c>
      <c r="C18" s="21"/>
      <c r="D18" s="69" t="s">
        <v>58</v>
      </c>
      <c r="E18" s="130">
        <f t="shared" si="2"/>
        <v>0</v>
      </c>
      <c r="F18" s="130"/>
      <c r="G18" s="130"/>
      <c r="H18" s="130"/>
      <c r="I18" s="130"/>
      <c r="J18" s="130">
        <f t="shared" si="6"/>
        <v>0</v>
      </c>
      <c r="K18" s="130"/>
      <c r="L18" s="130"/>
      <c r="M18" s="130"/>
      <c r="N18" s="130"/>
      <c r="O18" s="130"/>
      <c r="P18" s="130">
        <f t="shared" si="5"/>
        <v>0</v>
      </c>
      <c r="Q18" s="89"/>
      <c r="U18" s="13" t="e">
        <f>P40-P16-#REF!-#REF!-#REF!-P27-P29</f>
        <v>#REF!</v>
      </c>
    </row>
    <row r="19" spans="1:21" ht="45" customHeight="1" x14ac:dyDescent="0.35">
      <c r="A19" s="21" t="s">
        <v>75</v>
      </c>
      <c r="B19" s="21" t="s">
        <v>77</v>
      </c>
      <c r="C19" s="21" t="s">
        <v>37</v>
      </c>
      <c r="D19" s="88" t="s">
        <v>59</v>
      </c>
      <c r="E19" s="130">
        <f t="shared" si="2"/>
        <v>9000</v>
      </c>
      <c r="F19" s="130">
        <f>12000-3000</f>
        <v>9000</v>
      </c>
      <c r="G19" s="130">
        <v>0</v>
      </c>
      <c r="H19" s="130">
        <v>0</v>
      </c>
      <c r="I19" s="130">
        <v>0</v>
      </c>
      <c r="J19" s="130">
        <f t="shared" si="6"/>
        <v>0</v>
      </c>
      <c r="K19" s="130">
        <v>0</v>
      </c>
      <c r="L19" s="130">
        <v>0</v>
      </c>
      <c r="M19" s="130">
        <v>0</v>
      </c>
      <c r="N19" s="130">
        <v>0</v>
      </c>
      <c r="O19" s="130">
        <v>0</v>
      </c>
      <c r="P19" s="130">
        <f t="shared" si="5"/>
        <v>9000</v>
      </c>
      <c r="Q19" s="89">
        <v>91104</v>
      </c>
    </row>
    <row r="20" spans="1:21" ht="37.200000000000003" customHeight="1" x14ac:dyDescent="0.35">
      <c r="A20" s="21" t="s">
        <v>76</v>
      </c>
      <c r="B20" s="21" t="s">
        <v>78</v>
      </c>
      <c r="C20" s="21" t="s">
        <v>37</v>
      </c>
      <c r="D20" s="88" t="s">
        <v>60</v>
      </c>
      <c r="E20" s="130">
        <f t="shared" si="2"/>
        <v>33000</v>
      </c>
      <c r="F20" s="130">
        <v>33000</v>
      </c>
      <c r="G20" s="130">
        <v>0</v>
      </c>
      <c r="H20" s="130">
        <v>0</v>
      </c>
      <c r="I20" s="130">
        <v>0</v>
      </c>
      <c r="J20" s="130">
        <f t="shared" si="6"/>
        <v>0</v>
      </c>
      <c r="K20" s="130">
        <v>0</v>
      </c>
      <c r="L20" s="130">
        <v>0</v>
      </c>
      <c r="M20" s="130">
        <v>0</v>
      </c>
      <c r="N20" s="130">
        <v>0</v>
      </c>
      <c r="O20" s="130">
        <v>0</v>
      </c>
      <c r="P20" s="130">
        <f t="shared" si="5"/>
        <v>33000</v>
      </c>
      <c r="Q20" s="89">
        <v>91107</v>
      </c>
    </row>
    <row r="21" spans="1:21" ht="34.200000000000003" hidden="1" customHeight="1" x14ac:dyDescent="0.35">
      <c r="A21" s="21" t="s">
        <v>79</v>
      </c>
      <c r="B21" s="21" t="s">
        <v>67</v>
      </c>
      <c r="C21" s="21"/>
      <c r="D21" s="95" t="s">
        <v>66</v>
      </c>
      <c r="E21" s="130">
        <f t="shared" si="2"/>
        <v>0</v>
      </c>
      <c r="F21" s="130"/>
      <c r="G21" s="130"/>
      <c r="H21" s="130"/>
      <c r="I21" s="130"/>
      <c r="J21" s="130">
        <f t="shared" si="6"/>
        <v>0</v>
      </c>
      <c r="K21" s="130"/>
      <c r="L21" s="130"/>
      <c r="M21" s="130"/>
      <c r="N21" s="130"/>
      <c r="O21" s="130"/>
      <c r="P21" s="130">
        <f t="shared" si="5"/>
        <v>0</v>
      </c>
      <c r="Q21" s="89"/>
    </row>
    <row r="22" spans="1:21" ht="45" customHeight="1" x14ac:dyDescent="0.35">
      <c r="A22" s="21" t="s">
        <v>137</v>
      </c>
      <c r="B22" s="64">
        <v>3131</v>
      </c>
      <c r="C22" s="64">
        <v>1040</v>
      </c>
      <c r="D22" s="95" t="s">
        <v>138</v>
      </c>
      <c r="E22" s="130">
        <f t="shared" si="2"/>
        <v>22800</v>
      </c>
      <c r="F22" s="130">
        <f>29800-7000</f>
        <v>22800</v>
      </c>
      <c r="G22" s="130">
        <v>0</v>
      </c>
      <c r="H22" s="130">
        <v>0</v>
      </c>
      <c r="I22" s="130">
        <v>0</v>
      </c>
      <c r="J22" s="130">
        <f t="shared" si="6"/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f t="shared" si="5"/>
        <v>22800</v>
      </c>
      <c r="Q22" s="89">
        <v>91103</v>
      </c>
    </row>
    <row r="23" spans="1:21" ht="67.95" customHeight="1" x14ac:dyDescent="0.35">
      <c r="A23" s="21" t="s">
        <v>124</v>
      </c>
      <c r="B23" s="64">
        <v>3140</v>
      </c>
      <c r="C23" s="64">
        <v>1040</v>
      </c>
      <c r="D23" s="22" t="s">
        <v>125</v>
      </c>
      <c r="E23" s="130">
        <f t="shared" si="2"/>
        <v>0</v>
      </c>
      <c r="F23" s="130">
        <f>38500-38500</f>
        <v>0</v>
      </c>
      <c r="G23" s="130">
        <v>0</v>
      </c>
      <c r="H23" s="130">
        <v>0</v>
      </c>
      <c r="I23" s="130">
        <v>0</v>
      </c>
      <c r="J23" s="130">
        <f t="shared" si="6"/>
        <v>0</v>
      </c>
      <c r="K23" s="130">
        <v>0</v>
      </c>
      <c r="L23" s="130">
        <v>0</v>
      </c>
      <c r="M23" s="130">
        <v>0</v>
      </c>
      <c r="N23" s="130">
        <v>0</v>
      </c>
      <c r="O23" s="130">
        <v>0</v>
      </c>
      <c r="P23" s="130">
        <f t="shared" si="5"/>
        <v>0</v>
      </c>
      <c r="Q23" s="89"/>
    </row>
    <row r="24" spans="1:21" ht="37.200000000000003" customHeight="1" x14ac:dyDescent="0.35">
      <c r="A24" s="86" t="s">
        <v>102</v>
      </c>
      <c r="B24" s="63">
        <v>3242</v>
      </c>
      <c r="C24" s="63">
        <v>1090</v>
      </c>
      <c r="D24" s="51" t="s">
        <v>103</v>
      </c>
      <c r="E24" s="130">
        <f t="shared" si="2"/>
        <v>226800</v>
      </c>
      <c r="F24" s="130">
        <f>24000+243600-40800</f>
        <v>226800</v>
      </c>
      <c r="G24" s="130">
        <v>0</v>
      </c>
      <c r="H24" s="130">
        <v>0</v>
      </c>
      <c r="I24" s="130">
        <v>0</v>
      </c>
      <c r="J24" s="130">
        <f t="shared" si="6"/>
        <v>0</v>
      </c>
      <c r="K24" s="130">
        <v>0</v>
      </c>
      <c r="L24" s="130">
        <v>0</v>
      </c>
      <c r="M24" s="130">
        <v>0</v>
      </c>
      <c r="N24" s="130">
        <v>0</v>
      </c>
      <c r="O24" s="130">
        <v>0</v>
      </c>
      <c r="P24" s="130">
        <f t="shared" si="5"/>
        <v>226800</v>
      </c>
      <c r="Q24" s="89"/>
    </row>
    <row r="25" spans="1:21" ht="37.200000000000003" customHeight="1" x14ac:dyDescent="0.35">
      <c r="A25" s="86" t="s">
        <v>104</v>
      </c>
      <c r="B25" s="63">
        <v>4082</v>
      </c>
      <c r="C25" s="86" t="s">
        <v>50</v>
      </c>
      <c r="D25" s="51" t="s">
        <v>105</v>
      </c>
      <c r="E25" s="130">
        <f t="shared" si="2"/>
        <v>319600</v>
      </c>
      <c r="F25" s="130">
        <f>139600+199000-19000</f>
        <v>319600</v>
      </c>
      <c r="G25" s="130">
        <v>0</v>
      </c>
      <c r="H25" s="130">
        <v>0</v>
      </c>
      <c r="I25" s="130">
        <v>0</v>
      </c>
      <c r="J25" s="130">
        <f t="shared" si="6"/>
        <v>19000</v>
      </c>
      <c r="K25" s="130">
        <v>19000</v>
      </c>
      <c r="L25" s="130">
        <v>0</v>
      </c>
      <c r="M25" s="130">
        <v>0</v>
      </c>
      <c r="N25" s="130">
        <v>0</v>
      </c>
      <c r="O25" s="130">
        <f t="shared" ref="O25:O26" si="7">K25</f>
        <v>19000</v>
      </c>
      <c r="P25" s="130">
        <f t="shared" si="5"/>
        <v>338600</v>
      </c>
      <c r="Q25" s="89"/>
    </row>
    <row r="26" spans="1:21" ht="64.95" customHeight="1" x14ac:dyDescent="0.35">
      <c r="A26" s="21" t="s">
        <v>80</v>
      </c>
      <c r="B26" s="83" t="s">
        <v>81</v>
      </c>
      <c r="C26" s="21" t="s">
        <v>38</v>
      </c>
      <c r="D26" s="20" t="s">
        <v>82</v>
      </c>
      <c r="E26" s="130">
        <f t="shared" si="2"/>
        <v>53200</v>
      </c>
      <c r="F26" s="130">
        <f>57800-4600</f>
        <v>53200</v>
      </c>
      <c r="G26" s="130">
        <v>0</v>
      </c>
      <c r="H26" s="130">
        <v>0</v>
      </c>
      <c r="I26" s="130">
        <v>0</v>
      </c>
      <c r="J26" s="130">
        <f t="shared" si="6"/>
        <v>0</v>
      </c>
      <c r="K26" s="130">
        <v>0</v>
      </c>
      <c r="L26" s="130">
        <v>0</v>
      </c>
      <c r="M26" s="130">
        <v>0</v>
      </c>
      <c r="N26" s="130">
        <v>0</v>
      </c>
      <c r="O26" s="130">
        <f t="shared" si="7"/>
        <v>0</v>
      </c>
      <c r="P26" s="130">
        <f t="shared" si="5"/>
        <v>53200</v>
      </c>
      <c r="Q26" s="89">
        <v>130102</v>
      </c>
    </row>
    <row r="27" spans="1:21" ht="37.200000000000003" customHeight="1" x14ac:dyDescent="0.35">
      <c r="A27" s="21" t="s">
        <v>83</v>
      </c>
      <c r="B27" s="83" t="s">
        <v>84</v>
      </c>
      <c r="C27" s="21" t="s">
        <v>61</v>
      </c>
      <c r="D27" s="50" t="s">
        <v>85</v>
      </c>
      <c r="E27" s="130">
        <f t="shared" si="2"/>
        <v>6288588</v>
      </c>
      <c r="F27" s="130">
        <f>6484100+163150+67029-315850-52041+7200-65000</f>
        <v>6288588</v>
      </c>
      <c r="G27" s="130">
        <v>0</v>
      </c>
      <c r="H27" s="130">
        <v>2515</v>
      </c>
      <c r="I27" s="130">
        <v>0</v>
      </c>
      <c r="J27" s="130">
        <f t="shared" si="6"/>
        <v>754000</v>
      </c>
      <c r="K27" s="130">
        <f>384000+135000-76000+242800+65000</f>
        <v>750800</v>
      </c>
      <c r="L27" s="130">
        <v>3200</v>
      </c>
      <c r="M27" s="130">
        <v>0</v>
      </c>
      <c r="N27" s="130">
        <v>0</v>
      </c>
      <c r="O27" s="130">
        <f>K27</f>
        <v>750800</v>
      </c>
      <c r="P27" s="130">
        <f t="shared" si="5"/>
        <v>7042588</v>
      </c>
      <c r="Q27" s="89">
        <v>100203</v>
      </c>
    </row>
    <row r="28" spans="1:21" ht="37.200000000000003" customHeight="1" x14ac:dyDescent="0.35">
      <c r="A28" s="21" t="s">
        <v>129</v>
      </c>
      <c r="B28" s="83" t="s">
        <v>130</v>
      </c>
      <c r="C28" s="21" t="s">
        <v>132</v>
      </c>
      <c r="D28" s="50" t="s">
        <v>131</v>
      </c>
      <c r="E28" s="130">
        <f t="shared" si="2"/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f t="shared" si="6"/>
        <v>3100</v>
      </c>
      <c r="K28" s="130">
        <v>0</v>
      </c>
      <c r="L28" s="130">
        <v>3100</v>
      </c>
      <c r="M28" s="130">
        <v>0</v>
      </c>
      <c r="N28" s="130">
        <v>0</v>
      </c>
      <c r="O28" s="130">
        <v>0</v>
      </c>
      <c r="P28" s="130">
        <f t="shared" si="5"/>
        <v>3100</v>
      </c>
      <c r="Q28" s="89"/>
    </row>
    <row r="29" spans="1:21" ht="37.200000000000003" customHeight="1" x14ac:dyDescent="0.35">
      <c r="A29" s="21" t="s">
        <v>86</v>
      </c>
      <c r="B29" s="85" t="s">
        <v>87</v>
      </c>
      <c r="C29" s="21" t="s">
        <v>88</v>
      </c>
      <c r="D29" s="69" t="s">
        <v>89</v>
      </c>
      <c r="E29" s="130">
        <f t="shared" si="2"/>
        <v>600</v>
      </c>
      <c r="F29" s="130">
        <f>14400-13800</f>
        <v>600</v>
      </c>
      <c r="G29" s="130">
        <v>0</v>
      </c>
      <c r="H29" s="130">
        <v>0</v>
      </c>
      <c r="I29" s="130">
        <v>0</v>
      </c>
      <c r="J29" s="130">
        <f t="shared" si="6"/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f t="shared" si="5"/>
        <v>600</v>
      </c>
      <c r="Q29" s="89">
        <v>250404</v>
      </c>
    </row>
    <row r="30" spans="1:21" ht="37.200000000000003" customHeight="1" x14ac:dyDescent="0.35">
      <c r="A30" s="21" t="s">
        <v>157</v>
      </c>
      <c r="B30" s="85" t="s">
        <v>158</v>
      </c>
      <c r="C30" s="21" t="s">
        <v>159</v>
      </c>
      <c r="D30" s="134" t="s">
        <v>160</v>
      </c>
      <c r="E30" s="130">
        <f t="shared" si="2"/>
        <v>0</v>
      </c>
      <c r="F30" s="130">
        <v>0</v>
      </c>
      <c r="G30" s="130">
        <v>0</v>
      </c>
      <c r="H30" s="130">
        <v>0</v>
      </c>
      <c r="I30" s="130">
        <v>0</v>
      </c>
      <c r="J30" s="130">
        <f t="shared" si="6"/>
        <v>3245786</v>
      </c>
      <c r="K30" s="130">
        <f>1385702+1732043+128041</f>
        <v>3245786</v>
      </c>
      <c r="L30" s="130">
        <v>0</v>
      </c>
      <c r="M30" s="130">
        <v>0</v>
      </c>
      <c r="N30" s="130">
        <v>0</v>
      </c>
      <c r="O30" s="130">
        <f>K30</f>
        <v>3245786</v>
      </c>
      <c r="P30" s="130">
        <f t="shared" si="5"/>
        <v>3245786</v>
      </c>
      <c r="Q30" s="89"/>
    </row>
    <row r="31" spans="1:21" s="90" customFormat="1" ht="45" customHeight="1" x14ac:dyDescent="0.25">
      <c r="A31" s="21" t="s">
        <v>90</v>
      </c>
      <c r="B31" s="21"/>
      <c r="C31" s="21"/>
      <c r="D31" s="99" t="s">
        <v>33</v>
      </c>
      <c r="E31" s="130">
        <f t="shared" si="2"/>
        <v>15115703</v>
      </c>
      <c r="F31" s="130">
        <f>F32</f>
        <v>15115703</v>
      </c>
      <c r="G31" s="130">
        <f t="shared" ref="G31:I31" si="8">G32</f>
        <v>10274870</v>
      </c>
      <c r="H31" s="130">
        <f t="shared" si="8"/>
        <v>426715</v>
      </c>
      <c r="I31" s="130">
        <f t="shared" si="8"/>
        <v>0</v>
      </c>
      <c r="J31" s="130">
        <f t="shared" si="6"/>
        <v>319600</v>
      </c>
      <c r="K31" s="130">
        <f>K32</f>
        <v>0</v>
      </c>
      <c r="L31" s="130">
        <f t="shared" ref="L31:O31" si="9">L32</f>
        <v>319600</v>
      </c>
      <c r="M31" s="130">
        <f t="shared" si="9"/>
        <v>253377</v>
      </c>
      <c r="N31" s="130">
        <f t="shared" si="9"/>
        <v>8210</v>
      </c>
      <c r="O31" s="130">
        <f t="shared" si="9"/>
        <v>0</v>
      </c>
      <c r="P31" s="130">
        <f t="shared" si="5"/>
        <v>15435303</v>
      </c>
      <c r="Q31" s="89"/>
    </row>
    <row r="32" spans="1:21" s="90" customFormat="1" ht="45" customHeight="1" x14ac:dyDescent="0.25">
      <c r="A32" s="21" t="s">
        <v>91</v>
      </c>
      <c r="B32" s="21"/>
      <c r="C32" s="21"/>
      <c r="D32" s="99" t="s">
        <v>33</v>
      </c>
      <c r="E32" s="130">
        <f t="shared" si="2"/>
        <v>15115703</v>
      </c>
      <c r="F32" s="130">
        <f>SUM(F33:F36)</f>
        <v>15115703</v>
      </c>
      <c r="G32" s="130">
        <f>SUM(G33:G36)</f>
        <v>10274870</v>
      </c>
      <c r="H32" s="130">
        <f>SUM(H33:H36)</f>
        <v>426715</v>
      </c>
      <c r="I32" s="130">
        <f>SUM(I33:I36)</f>
        <v>0</v>
      </c>
      <c r="J32" s="130">
        <f t="shared" si="6"/>
        <v>319600</v>
      </c>
      <c r="K32" s="130">
        <f t="shared" ref="K32:O32" si="10">SUM(K33:K36)</f>
        <v>0</v>
      </c>
      <c r="L32" s="130">
        <f t="shared" si="10"/>
        <v>319600</v>
      </c>
      <c r="M32" s="130">
        <f t="shared" si="10"/>
        <v>253377</v>
      </c>
      <c r="N32" s="130">
        <f t="shared" si="10"/>
        <v>8210</v>
      </c>
      <c r="O32" s="130">
        <f t="shared" si="10"/>
        <v>0</v>
      </c>
      <c r="P32" s="130">
        <f t="shared" si="5"/>
        <v>15435303</v>
      </c>
      <c r="Q32" s="49" t="e">
        <f>#REF!+#REF!+#REF!+#REF!+#REF!+Q34+#REF!+#REF!+#REF!+#REF!</f>
        <v>#REF!</v>
      </c>
    </row>
    <row r="33" spans="1:17" ht="64.95" customHeight="1" x14ac:dyDescent="0.35">
      <c r="A33" s="21" t="s">
        <v>92</v>
      </c>
      <c r="B33" s="21" t="s">
        <v>62</v>
      </c>
      <c r="C33" s="21" t="s">
        <v>40</v>
      </c>
      <c r="D33" s="22" t="s">
        <v>63</v>
      </c>
      <c r="E33" s="130">
        <f t="shared" si="2"/>
        <v>13457345</v>
      </c>
      <c r="F33" s="130">
        <v>13457345</v>
      </c>
      <c r="G33" s="130">
        <v>10274870</v>
      </c>
      <c r="H33" s="130">
        <f>365230+61485</f>
        <v>426715</v>
      </c>
      <c r="I33" s="130">
        <v>0</v>
      </c>
      <c r="J33" s="130">
        <f t="shared" si="6"/>
        <v>319600</v>
      </c>
      <c r="K33" s="130">
        <v>0</v>
      </c>
      <c r="L33" s="130">
        <v>319600</v>
      </c>
      <c r="M33" s="130">
        <v>253377</v>
      </c>
      <c r="N33" s="130">
        <v>8210</v>
      </c>
      <c r="O33" s="130">
        <v>0</v>
      </c>
      <c r="P33" s="130">
        <f t="shared" si="5"/>
        <v>13776945</v>
      </c>
      <c r="Q33" s="89">
        <v>91204</v>
      </c>
    </row>
    <row r="34" spans="1:17" ht="79.2" customHeight="1" x14ac:dyDescent="0.35">
      <c r="A34" s="21" t="s">
        <v>93</v>
      </c>
      <c r="B34" s="21" t="s">
        <v>94</v>
      </c>
      <c r="C34" s="21" t="s">
        <v>39</v>
      </c>
      <c r="D34" s="22" t="s">
        <v>106</v>
      </c>
      <c r="E34" s="130">
        <f t="shared" si="2"/>
        <v>992900</v>
      </c>
      <c r="F34" s="130">
        <f>352200+315850+240000+104850-20000</f>
        <v>992900</v>
      </c>
      <c r="G34" s="130">
        <v>0</v>
      </c>
      <c r="H34" s="130">
        <v>0</v>
      </c>
      <c r="I34" s="130">
        <v>0</v>
      </c>
      <c r="J34" s="130">
        <f t="shared" si="6"/>
        <v>0</v>
      </c>
      <c r="K34" s="130">
        <v>0</v>
      </c>
      <c r="L34" s="130">
        <v>0</v>
      </c>
      <c r="M34" s="130">
        <v>0</v>
      </c>
      <c r="N34" s="130">
        <v>0</v>
      </c>
      <c r="O34" s="130">
        <v>0</v>
      </c>
      <c r="P34" s="130">
        <f t="shared" si="5"/>
        <v>992900</v>
      </c>
      <c r="Q34" s="49"/>
    </row>
    <row r="35" spans="1:17" ht="36.6" customHeight="1" x14ac:dyDescent="0.35">
      <c r="A35" s="21" t="s">
        <v>107</v>
      </c>
      <c r="B35" s="64">
        <v>3242</v>
      </c>
      <c r="C35" s="64">
        <v>1090</v>
      </c>
      <c r="D35" s="22" t="s">
        <v>103</v>
      </c>
      <c r="E35" s="130">
        <f t="shared" si="2"/>
        <v>665458</v>
      </c>
      <c r="F35" s="130">
        <f>755607-87849-2300</f>
        <v>665458</v>
      </c>
      <c r="G35" s="130">
        <v>0</v>
      </c>
      <c r="H35" s="130">
        <v>0</v>
      </c>
      <c r="I35" s="130">
        <v>0</v>
      </c>
      <c r="J35" s="130">
        <f t="shared" si="6"/>
        <v>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f t="shared" si="5"/>
        <v>665458</v>
      </c>
      <c r="Q35" s="89"/>
    </row>
    <row r="36" spans="1:17" ht="85.8" customHeight="1" x14ac:dyDescent="0.35">
      <c r="A36" s="21" t="s">
        <v>203</v>
      </c>
      <c r="B36" s="64">
        <v>6083</v>
      </c>
      <c r="C36" s="21" t="s">
        <v>132</v>
      </c>
      <c r="D36" s="22" t="s">
        <v>204</v>
      </c>
      <c r="E36" s="130">
        <f t="shared" ref="E36" si="11">F36+I36</f>
        <v>0</v>
      </c>
      <c r="F36" s="130">
        <v>0</v>
      </c>
      <c r="G36" s="130">
        <v>0</v>
      </c>
      <c r="H36" s="130">
        <v>0</v>
      </c>
      <c r="I36" s="130">
        <v>0</v>
      </c>
      <c r="J36" s="130">
        <f t="shared" ref="J36" si="12">L36+O36</f>
        <v>0</v>
      </c>
      <c r="K36" s="130">
        <f>189859.5+6640.2-196499.7</f>
        <v>0</v>
      </c>
      <c r="L36" s="130">
        <v>0</v>
      </c>
      <c r="M36" s="130">
        <v>0</v>
      </c>
      <c r="N36" s="130">
        <v>0</v>
      </c>
      <c r="O36" s="130">
        <f>K36</f>
        <v>0</v>
      </c>
      <c r="P36" s="130">
        <f t="shared" ref="P36" si="13">E36+J36</f>
        <v>0</v>
      </c>
      <c r="Q36" s="89"/>
    </row>
    <row r="37" spans="1:17" ht="37.200000000000003" customHeight="1" x14ac:dyDescent="0.35">
      <c r="A37" s="21" t="s">
        <v>150</v>
      </c>
      <c r="B37" s="64"/>
      <c r="C37" s="64"/>
      <c r="D37" s="22" t="s">
        <v>151</v>
      </c>
      <c r="E37" s="130">
        <f>E38</f>
        <v>3200</v>
      </c>
      <c r="F37" s="130">
        <f t="shared" ref="F37:O37" si="14">F38</f>
        <v>0</v>
      </c>
      <c r="G37" s="130">
        <f t="shared" si="14"/>
        <v>0</v>
      </c>
      <c r="H37" s="130">
        <f t="shared" si="14"/>
        <v>0</v>
      </c>
      <c r="I37" s="130">
        <f t="shared" si="14"/>
        <v>0</v>
      </c>
      <c r="J37" s="130">
        <f t="shared" si="14"/>
        <v>0</v>
      </c>
      <c r="K37" s="130">
        <f t="shared" si="14"/>
        <v>0</v>
      </c>
      <c r="L37" s="130">
        <f t="shared" si="14"/>
        <v>0</v>
      </c>
      <c r="M37" s="130">
        <f t="shared" si="14"/>
        <v>0</v>
      </c>
      <c r="N37" s="130">
        <f t="shared" si="14"/>
        <v>0</v>
      </c>
      <c r="O37" s="130">
        <f t="shared" si="14"/>
        <v>0</v>
      </c>
      <c r="P37" s="130">
        <f t="shared" si="5"/>
        <v>3200</v>
      </c>
      <c r="Q37" s="89"/>
    </row>
    <row r="38" spans="1:17" ht="37.200000000000003" customHeight="1" x14ac:dyDescent="0.35">
      <c r="A38" s="21" t="s">
        <v>152</v>
      </c>
      <c r="B38" s="64"/>
      <c r="C38" s="64"/>
      <c r="D38" s="22" t="s">
        <v>151</v>
      </c>
      <c r="E38" s="130">
        <f>E39</f>
        <v>3200</v>
      </c>
      <c r="F38" s="130">
        <f t="shared" ref="F38:O38" si="15">F39</f>
        <v>0</v>
      </c>
      <c r="G38" s="130">
        <f t="shared" si="15"/>
        <v>0</v>
      </c>
      <c r="H38" s="130">
        <f t="shared" si="15"/>
        <v>0</v>
      </c>
      <c r="I38" s="130">
        <f t="shared" si="15"/>
        <v>0</v>
      </c>
      <c r="J38" s="130">
        <f t="shared" si="15"/>
        <v>0</v>
      </c>
      <c r="K38" s="130">
        <f t="shared" si="15"/>
        <v>0</v>
      </c>
      <c r="L38" s="130">
        <f t="shared" si="15"/>
        <v>0</v>
      </c>
      <c r="M38" s="130">
        <f t="shared" si="15"/>
        <v>0</v>
      </c>
      <c r="N38" s="130">
        <f t="shared" si="15"/>
        <v>0</v>
      </c>
      <c r="O38" s="130">
        <f t="shared" si="15"/>
        <v>0</v>
      </c>
      <c r="P38" s="130">
        <f t="shared" si="5"/>
        <v>3200</v>
      </c>
      <c r="Q38" s="89"/>
    </row>
    <row r="39" spans="1:17" ht="37.200000000000003" customHeight="1" x14ac:dyDescent="0.35">
      <c r="A39" s="21" t="s">
        <v>194</v>
      </c>
      <c r="B39" s="64">
        <v>8710</v>
      </c>
      <c r="C39" s="21" t="s">
        <v>153</v>
      </c>
      <c r="D39" s="22" t="s">
        <v>195</v>
      </c>
      <c r="E39" s="130">
        <v>3200</v>
      </c>
      <c r="F39" s="130">
        <v>0</v>
      </c>
      <c r="G39" s="130">
        <v>0</v>
      </c>
      <c r="H39" s="130">
        <v>0</v>
      </c>
      <c r="I39" s="130">
        <v>0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>
        <v>0</v>
      </c>
      <c r="P39" s="130">
        <f t="shared" si="5"/>
        <v>3200</v>
      </c>
      <c r="Q39" s="89"/>
    </row>
    <row r="40" spans="1:17" ht="37.200000000000003" customHeight="1" x14ac:dyDescent="0.35">
      <c r="A40" s="21"/>
      <c r="B40" s="87"/>
      <c r="C40" s="21"/>
      <c r="D40" s="52" t="s">
        <v>126</v>
      </c>
      <c r="E40" s="130">
        <f>E14+E31+E37</f>
        <v>61672047</v>
      </c>
      <c r="F40" s="130">
        <f>F14+F31</f>
        <v>61668847</v>
      </c>
      <c r="G40" s="130">
        <f>G14+G31</f>
        <v>39441980</v>
      </c>
      <c r="H40" s="130">
        <f>H14+H31</f>
        <v>1582475</v>
      </c>
      <c r="I40" s="130">
        <f>I14+I31</f>
        <v>0</v>
      </c>
      <c r="J40" s="130">
        <f t="shared" si="6"/>
        <v>4401491</v>
      </c>
      <c r="K40" s="130">
        <f>K14+K31</f>
        <v>4075586</v>
      </c>
      <c r="L40" s="130">
        <f>L14+L31</f>
        <v>325905</v>
      </c>
      <c r="M40" s="130">
        <f>M14+M31</f>
        <v>253377</v>
      </c>
      <c r="N40" s="130">
        <f>N14+N31</f>
        <v>8210</v>
      </c>
      <c r="O40" s="130">
        <f>O14+O31</f>
        <v>4075586</v>
      </c>
      <c r="P40" s="130">
        <f t="shared" si="5"/>
        <v>66073538</v>
      </c>
      <c r="Q40" s="49"/>
    </row>
    <row r="41" spans="1:17" x14ac:dyDescent="0.35">
      <c r="A41" s="82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3" spans="1:17" ht="19.2" customHeight="1" x14ac:dyDescent="0.35"/>
    <row r="44" spans="1:17" s="160" customFormat="1" ht="29.4" customHeight="1" x14ac:dyDescent="0.4">
      <c r="A44" s="160" t="s">
        <v>198</v>
      </c>
      <c r="I44" s="161"/>
      <c r="L44" s="160" t="s">
        <v>199</v>
      </c>
    </row>
    <row r="45" spans="1:17" x14ac:dyDescent="0.35">
      <c r="A45" s="82"/>
    </row>
    <row r="46" spans="1:17" x14ac:dyDescent="0.35">
      <c r="A46" s="82"/>
    </row>
    <row r="47" spans="1:17" x14ac:dyDescent="0.35">
      <c r="A47" s="82"/>
    </row>
    <row r="48" spans="1:17" x14ac:dyDescent="0.35">
      <c r="A48" s="82"/>
    </row>
    <row r="49" spans="1:1" x14ac:dyDescent="0.35">
      <c r="A49" s="82"/>
    </row>
    <row r="50" spans="1:1" x14ac:dyDescent="0.35">
      <c r="A50" s="82"/>
    </row>
    <row r="51" spans="1:1" x14ac:dyDescent="0.35">
      <c r="A51" s="82"/>
    </row>
    <row r="52" spans="1:1" x14ac:dyDescent="0.35">
      <c r="A52" s="82"/>
    </row>
    <row r="53" spans="1:1" x14ac:dyDescent="0.35">
      <c r="A53" s="82"/>
    </row>
    <row r="54" spans="1:1" x14ac:dyDescent="0.35">
      <c r="A54" s="82"/>
    </row>
    <row r="55" spans="1:1" x14ac:dyDescent="0.35">
      <c r="A55" s="82"/>
    </row>
    <row r="56" spans="1:1" x14ac:dyDescent="0.35">
      <c r="A56" s="82"/>
    </row>
    <row r="57" spans="1:1" x14ac:dyDescent="0.35">
      <c r="A57" s="82"/>
    </row>
    <row r="58" spans="1:1" x14ac:dyDescent="0.35">
      <c r="A58" s="82"/>
    </row>
    <row r="59" spans="1:1" x14ac:dyDescent="0.35">
      <c r="A59" s="82"/>
    </row>
    <row r="60" spans="1:1" x14ac:dyDescent="0.35">
      <c r="A60" s="82"/>
    </row>
    <row r="61" spans="1:1" x14ac:dyDescent="0.35">
      <c r="A61" s="82"/>
    </row>
    <row r="62" spans="1:1" x14ac:dyDescent="0.35">
      <c r="A62" s="82"/>
    </row>
    <row r="63" spans="1:1" x14ac:dyDescent="0.35">
      <c r="A63" s="82"/>
    </row>
    <row r="64" spans="1:1" x14ac:dyDescent="0.35">
      <c r="A64" s="82"/>
    </row>
    <row r="65" spans="1:1" x14ac:dyDescent="0.35">
      <c r="A65" s="82"/>
    </row>
    <row r="66" spans="1:1" x14ac:dyDescent="0.35">
      <c r="A66" s="82"/>
    </row>
    <row r="67" spans="1:1" x14ac:dyDescent="0.35">
      <c r="A67" s="82"/>
    </row>
    <row r="68" spans="1:1" x14ac:dyDescent="0.35">
      <c r="A68" s="82"/>
    </row>
    <row r="69" spans="1:1" x14ac:dyDescent="0.35">
      <c r="A69" s="82"/>
    </row>
    <row r="70" spans="1:1" x14ac:dyDescent="0.35">
      <c r="A70" s="82"/>
    </row>
    <row r="71" spans="1:1" x14ac:dyDescent="0.35">
      <c r="A71" s="82"/>
    </row>
    <row r="72" spans="1:1" x14ac:dyDescent="0.35">
      <c r="A72" s="82"/>
    </row>
    <row r="73" spans="1:1" x14ac:dyDescent="0.35">
      <c r="A73" s="82"/>
    </row>
    <row r="74" spans="1:1" x14ac:dyDescent="0.35">
      <c r="A74" s="82"/>
    </row>
    <row r="75" spans="1:1" x14ac:dyDescent="0.35">
      <c r="A75" s="82"/>
    </row>
    <row r="76" spans="1:1" x14ac:dyDescent="0.35">
      <c r="A76" s="82"/>
    </row>
    <row r="77" spans="1:1" x14ac:dyDescent="0.35">
      <c r="A77" s="82"/>
    </row>
    <row r="78" spans="1:1" x14ac:dyDescent="0.35">
      <c r="A78" s="82"/>
    </row>
    <row r="79" spans="1:1" x14ac:dyDescent="0.35">
      <c r="A79" s="82"/>
    </row>
    <row r="80" spans="1:1" x14ac:dyDescent="0.35">
      <c r="A80" s="82"/>
    </row>
    <row r="81" spans="1:1" x14ac:dyDescent="0.35">
      <c r="A81" s="82"/>
    </row>
    <row r="82" spans="1:1" x14ac:dyDescent="0.35">
      <c r="A82" s="82"/>
    </row>
    <row r="83" spans="1:1" x14ac:dyDescent="0.35">
      <c r="A83" s="82"/>
    </row>
    <row r="84" spans="1:1" x14ac:dyDescent="0.35">
      <c r="A84" s="82"/>
    </row>
    <row r="85" spans="1:1" x14ac:dyDescent="0.35">
      <c r="A85" s="82"/>
    </row>
    <row r="86" spans="1:1" x14ac:dyDescent="0.35">
      <c r="A86" s="82"/>
    </row>
    <row r="87" spans="1:1" x14ac:dyDescent="0.35">
      <c r="A87" s="82"/>
    </row>
    <row r="88" spans="1:1" x14ac:dyDescent="0.35">
      <c r="A88" s="82"/>
    </row>
    <row r="89" spans="1:1" x14ac:dyDescent="0.35">
      <c r="A89" s="82"/>
    </row>
    <row r="90" spans="1:1" x14ac:dyDescent="0.35">
      <c r="A90" s="82"/>
    </row>
    <row r="91" spans="1:1" x14ac:dyDescent="0.35">
      <c r="A91" s="82"/>
    </row>
    <row r="92" spans="1:1" x14ac:dyDescent="0.35">
      <c r="A92" s="82"/>
    </row>
    <row r="93" spans="1:1" x14ac:dyDescent="0.35">
      <c r="A93" s="82"/>
    </row>
    <row r="94" spans="1:1" x14ac:dyDescent="0.35">
      <c r="A94" s="82"/>
    </row>
    <row r="95" spans="1:1" x14ac:dyDescent="0.35">
      <c r="A95" s="82"/>
    </row>
    <row r="96" spans="1:1" x14ac:dyDescent="0.35">
      <c r="A96" s="82"/>
    </row>
    <row r="97" spans="1:1" x14ac:dyDescent="0.35">
      <c r="A97" s="82"/>
    </row>
    <row r="98" spans="1:1" x14ac:dyDescent="0.35">
      <c r="A98" s="82"/>
    </row>
    <row r="99" spans="1:1" x14ac:dyDescent="0.35">
      <c r="A99" s="82"/>
    </row>
    <row r="100" spans="1:1" x14ac:dyDescent="0.35">
      <c r="A100" s="82"/>
    </row>
    <row r="101" spans="1:1" x14ac:dyDescent="0.35">
      <c r="A101" s="82"/>
    </row>
    <row r="102" spans="1:1" x14ac:dyDescent="0.35">
      <c r="A102" s="82"/>
    </row>
    <row r="103" spans="1:1" x14ac:dyDescent="0.35">
      <c r="A103" s="82"/>
    </row>
    <row r="104" spans="1:1" x14ac:dyDescent="0.35">
      <c r="A104" s="82"/>
    </row>
    <row r="105" spans="1:1" x14ac:dyDescent="0.35">
      <c r="A105" s="82"/>
    </row>
    <row r="106" spans="1:1" x14ac:dyDescent="0.35">
      <c r="A106" s="82"/>
    </row>
    <row r="107" spans="1:1" x14ac:dyDescent="0.35">
      <c r="A107" s="82"/>
    </row>
    <row r="108" spans="1:1" x14ac:dyDescent="0.35">
      <c r="A108" s="82"/>
    </row>
    <row r="109" spans="1:1" x14ac:dyDescent="0.35">
      <c r="A109" s="82"/>
    </row>
    <row r="110" spans="1:1" x14ac:dyDescent="0.35">
      <c r="A110" s="82"/>
    </row>
    <row r="111" spans="1:1" x14ac:dyDescent="0.35">
      <c r="A111" s="82"/>
    </row>
    <row r="112" spans="1:1" x14ac:dyDescent="0.35">
      <c r="A112" s="82"/>
    </row>
    <row r="113" spans="1:1" x14ac:dyDescent="0.35">
      <c r="A113" s="82"/>
    </row>
    <row r="114" spans="1:1" x14ac:dyDescent="0.35">
      <c r="A114" s="82"/>
    </row>
    <row r="115" spans="1:1" x14ac:dyDescent="0.35">
      <c r="A115" s="82"/>
    </row>
    <row r="116" spans="1:1" x14ac:dyDescent="0.35">
      <c r="A116" s="82"/>
    </row>
    <row r="117" spans="1:1" x14ac:dyDescent="0.35">
      <c r="A117" s="82"/>
    </row>
    <row r="118" spans="1:1" x14ac:dyDescent="0.35">
      <c r="A118" s="82"/>
    </row>
    <row r="119" spans="1:1" x14ac:dyDescent="0.35">
      <c r="A119" s="82"/>
    </row>
    <row r="120" spans="1:1" x14ac:dyDescent="0.35">
      <c r="A120" s="82"/>
    </row>
    <row r="121" spans="1:1" x14ac:dyDescent="0.35">
      <c r="A121" s="82"/>
    </row>
    <row r="122" spans="1:1" x14ac:dyDescent="0.35">
      <c r="A122" s="82"/>
    </row>
    <row r="123" spans="1:1" x14ac:dyDescent="0.35">
      <c r="A123" s="82"/>
    </row>
    <row r="124" spans="1:1" x14ac:dyDescent="0.35">
      <c r="A124" s="82"/>
    </row>
    <row r="125" spans="1:1" x14ac:dyDescent="0.35">
      <c r="A125" s="82"/>
    </row>
    <row r="126" spans="1:1" x14ac:dyDescent="0.35">
      <c r="A126" s="82"/>
    </row>
    <row r="127" spans="1:1" x14ac:dyDescent="0.35">
      <c r="A127" s="82"/>
    </row>
    <row r="128" spans="1:1" x14ac:dyDescent="0.35">
      <c r="A128" s="82"/>
    </row>
    <row r="129" spans="1:1" x14ac:dyDescent="0.35">
      <c r="A129" s="82"/>
    </row>
    <row r="130" spans="1:1" x14ac:dyDescent="0.35">
      <c r="A130" s="82"/>
    </row>
    <row r="131" spans="1:1" x14ac:dyDescent="0.35">
      <c r="A131" s="82"/>
    </row>
    <row r="132" spans="1:1" x14ac:dyDescent="0.35">
      <c r="A132" s="82"/>
    </row>
    <row r="133" spans="1:1" x14ac:dyDescent="0.35">
      <c r="A133" s="82"/>
    </row>
    <row r="134" spans="1:1" x14ac:dyDescent="0.35">
      <c r="A134" s="82"/>
    </row>
    <row r="135" spans="1:1" x14ac:dyDescent="0.35">
      <c r="A135" s="82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="60" zoomScaleNormal="100" workbookViewId="0">
      <selection activeCell="D4" sqref="D4"/>
    </sheetView>
  </sheetViews>
  <sheetFormatPr defaultRowHeight="13.2" x14ac:dyDescent="0.25"/>
  <cols>
    <col min="1" max="2" width="20.33203125" customWidth="1"/>
    <col min="3" max="3" width="70.44140625" customWidth="1"/>
    <col min="4" max="4" width="33.21875" customWidth="1"/>
  </cols>
  <sheetData>
    <row r="1" spans="1:10" ht="19.8" customHeight="1" x14ac:dyDescent="0.4">
      <c r="D1" s="149" t="s">
        <v>139</v>
      </c>
      <c r="E1" s="71"/>
      <c r="F1" s="71"/>
    </row>
    <row r="2" spans="1:10" ht="19.8" customHeight="1" x14ac:dyDescent="0.4">
      <c r="D2" s="150" t="s">
        <v>17</v>
      </c>
      <c r="E2" s="71"/>
      <c r="F2" s="71"/>
    </row>
    <row r="3" spans="1:10" ht="19.8" customHeight="1" x14ac:dyDescent="0.4">
      <c r="D3" s="151" t="s">
        <v>167</v>
      </c>
      <c r="E3" s="73"/>
      <c r="F3" s="73"/>
    </row>
    <row r="4" spans="1:10" ht="19.8" customHeight="1" x14ac:dyDescent="0.4">
      <c r="D4" s="149" t="s">
        <v>210</v>
      </c>
      <c r="E4" s="71"/>
      <c r="F4" s="71"/>
    </row>
    <row r="7" spans="1:10" ht="41.4" customHeight="1" x14ac:dyDescent="0.35">
      <c r="A7" s="186" t="s">
        <v>168</v>
      </c>
      <c r="B7" s="186"/>
      <c r="C7" s="186"/>
      <c r="D7" s="186"/>
      <c r="E7" s="139"/>
      <c r="F7" s="139"/>
      <c r="G7" s="139"/>
      <c r="H7" s="139"/>
      <c r="I7" s="139"/>
      <c r="J7" s="139"/>
    </row>
    <row r="8" spans="1:10" ht="18" x14ac:dyDescent="0.35">
      <c r="A8" s="148" t="s">
        <v>164</v>
      </c>
      <c r="B8" s="148"/>
      <c r="C8" s="138"/>
      <c r="D8" s="139"/>
      <c r="E8" s="139"/>
      <c r="F8" s="139"/>
      <c r="G8" s="139"/>
      <c r="H8" s="139"/>
      <c r="I8" s="139"/>
      <c r="J8" s="139"/>
    </row>
    <row r="9" spans="1:10" ht="18" x14ac:dyDescent="0.35">
      <c r="A9" s="158" t="s">
        <v>169</v>
      </c>
      <c r="B9" s="152"/>
      <c r="C9" s="135"/>
      <c r="D9" s="139"/>
      <c r="E9" s="139"/>
      <c r="F9" s="139"/>
      <c r="G9" s="139"/>
      <c r="H9" s="139"/>
      <c r="I9" s="139"/>
      <c r="J9" s="139"/>
    </row>
    <row r="10" spans="1:10" ht="33" customHeight="1" x14ac:dyDescent="0.35">
      <c r="A10" s="199" t="s">
        <v>170</v>
      </c>
      <c r="B10" s="199"/>
      <c r="C10" s="200"/>
      <c r="D10" s="200"/>
      <c r="E10" s="139"/>
      <c r="F10" s="139"/>
      <c r="G10" s="139"/>
      <c r="H10" s="139"/>
      <c r="I10" s="139"/>
      <c r="J10" s="139"/>
    </row>
    <row r="11" spans="1:10" ht="18" x14ac:dyDescent="0.35">
      <c r="A11" s="139"/>
      <c r="B11" s="139"/>
      <c r="C11" s="139"/>
      <c r="D11" s="140" t="s">
        <v>18</v>
      </c>
      <c r="E11" s="139"/>
      <c r="F11" s="139"/>
      <c r="G11" s="139"/>
      <c r="H11" s="139"/>
      <c r="I11" s="139"/>
      <c r="J11" s="139"/>
    </row>
    <row r="12" spans="1:10" ht="51" customHeight="1" x14ac:dyDescent="0.35">
      <c r="A12" s="153" t="s">
        <v>179</v>
      </c>
      <c r="B12" s="204" t="s">
        <v>171</v>
      </c>
      <c r="C12" s="205"/>
      <c r="D12" s="153" t="s">
        <v>115</v>
      </c>
      <c r="E12" s="139"/>
      <c r="F12" s="139"/>
      <c r="G12" s="139"/>
      <c r="H12" s="139"/>
      <c r="I12" s="139"/>
      <c r="J12" s="139"/>
    </row>
    <row r="13" spans="1:10" ht="28.2" customHeight="1" x14ac:dyDescent="0.35">
      <c r="A13" s="201" t="s">
        <v>172</v>
      </c>
      <c r="B13" s="202"/>
      <c r="C13" s="202"/>
      <c r="D13" s="203"/>
      <c r="E13" s="139"/>
      <c r="F13" s="139"/>
      <c r="G13" s="139"/>
      <c r="H13" s="139"/>
      <c r="I13" s="139"/>
      <c r="J13" s="139"/>
    </row>
    <row r="14" spans="1:10" ht="28.2" customHeight="1" x14ac:dyDescent="0.35">
      <c r="A14" s="141">
        <v>41040400</v>
      </c>
      <c r="B14" s="195" t="s">
        <v>98</v>
      </c>
      <c r="C14" s="196"/>
      <c r="D14" s="154">
        <f>34341999+243600</f>
        <v>34585599</v>
      </c>
      <c r="E14" s="139"/>
      <c r="F14" s="139"/>
      <c r="G14" s="139"/>
      <c r="H14" s="139"/>
      <c r="I14" s="139"/>
      <c r="J14" s="139"/>
    </row>
    <row r="15" spans="1:10" ht="28.2" customHeight="1" x14ac:dyDescent="0.35">
      <c r="A15" s="142" t="s">
        <v>180</v>
      </c>
      <c r="B15" s="197" t="s">
        <v>181</v>
      </c>
      <c r="C15" s="198"/>
      <c r="D15" s="155">
        <f>D14</f>
        <v>34585599</v>
      </c>
      <c r="E15" s="139"/>
      <c r="F15" s="139"/>
      <c r="G15" s="139"/>
      <c r="H15" s="139"/>
      <c r="I15" s="139"/>
      <c r="J15" s="139"/>
    </row>
    <row r="16" spans="1:10" ht="99.6" customHeight="1" x14ac:dyDescent="0.35">
      <c r="A16" s="142" t="s">
        <v>208</v>
      </c>
      <c r="B16" s="206" t="s">
        <v>202</v>
      </c>
      <c r="C16" s="207"/>
      <c r="D16" s="154">
        <f>189859.5+6640.2-196499.7</f>
        <v>0</v>
      </c>
      <c r="E16" s="139"/>
      <c r="F16" s="139"/>
      <c r="G16" s="139"/>
      <c r="H16" s="139"/>
      <c r="I16" s="139"/>
      <c r="J16" s="139"/>
    </row>
    <row r="17" spans="1:10" ht="28.2" customHeight="1" x14ac:dyDescent="0.35">
      <c r="A17" s="142" t="s">
        <v>180</v>
      </c>
      <c r="B17" s="197" t="s">
        <v>181</v>
      </c>
      <c r="C17" s="198"/>
      <c r="D17" s="155">
        <f>D16</f>
        <v>0</v>
      </c>
      <c r="E17" s="139"/>
      <c r="F17" s="139"/>
      <c r="G17" s="139"/>
      <c r="H17" s="139"/>
      <c r="I17" s="139"/>
      <c r="J17" s="139"/>
    </row>
    <row r="18" spans="1:10" ht="28.8" customHeight="1" x14ac:dyDescent="0.35">
      <c r="A18" s="141">
        <v>41053900</v>
      </c>
      <c r="B18" s="195" t="s">
        <v>205</v>
      </c>
      <c r="C18" s="196"/>
      <c r="D18" s="154">
        <f>D19+D20</f>
        <v>627138</v>
      </c>
      <c r="E18" s="139"/>
      <c r="F18" s="139"/>
      <c r="G18" s="139"/>
      <c r="H18" s="139"/>
      <c r="I18" s="139"/>
      <c r="J18" s="139"/>
    </row>
    <row r="19" spans="1:10" ht="41.4" customHeight="1" x14ac:dyDescent="0.35">
      <c r="A19" s="164"/>
      <c r="B19" s="195" t="s">
        <v>206</v>
      </c>
      <c r="C19" s="196"/>
      <c r="D19" s="154">
        <f>429179-52041</f>
        <v>377138</v>
      </c>
      <c r="E19" s="139"/>
      <c r="F19" s="139"/>
      <c r="G19" s="139"/>
      <c r="H19" s="139"/>
      <c r="I19" s="139"/>
      <c r="J19" s="139"/>
    </row>
    <row r="20" spans="1:10" ht="27.6" customHeight="1" x14ac:dyDescent="0.35">
      <c r="A20" s="164"/>
      <c r="B20" s="195" t="s">
        <v>207</v>
      </c>
      <c r="C20" s="196"/>
      <c r="D20" s="154">
        <v>250000</v>
      </c>
      <c r="E20" s="139"/>
      <c r="F20" s="139"/>
      <c r="G20" s="139"/>
      <c r="H20" s="139"/>
      <c r="I20" s="139"/>
      <c r="J20" s="139"/>
    </row>
    <row r="21" spans="1:10" ht="28.2" customHeight="1" x14ac:dyDescent="0.35">
      <c r="A21" s="142" t="s">
        <v>180</v>
      </c>
      <c r="B21" s="197" t="s">
        <v>181</v>
      </c>
      <c r="C21" s="198"/>
      <c r="D21" s="155">
        <f>D18</f>
        <v>627138</v>
      </c>
      <c r="E21" s="139"/>
      <c r="F21" s="139"/>
      <c r="G21" s="139"/>
      <c r="H21" s="139"/>
      <c r="I21" s="139"/>
      <c r="J21" s="139"/>
    </row>
    <row r="22" spans="1:10" ht="28.2" customHeight="1" x14ac:dyDescent="0.35">
      <c r="A22" s="201" t="s">
        <v>184</v>
      </c>
      <c r="B22" s="202"/>
      <c r="C22" s="202"/>
      <c r="D22" s="203"/>
      <c r="E22" s="139"/>
      <c r="F22" s="139"/>
      <c r="G22" s="139"/>
      <c r="H22" s="139"/>
      <c r="I22" s="139"/>
      <c r="J22" s="139"/>
    </row>
    <row r="23" spans="1:10" ht="67.2" customHeight="1" x14ac:dyDescent="0.35">
      <c r="A23" s="141">
        <v>41053900</v>
      </c>
      <c r="B23" s="195" t="s">
        <v>183</v>
      </c>
      <c r="C23" s="196"/>
      <c r="D23" s="154">
        <f>2116043+52041</f>
        <v>2168084</v>
      </c>
      <c r="E23" s="139"/>
      <c r="F23" s="139"/>
      <c r="G23" s="139"/>
      <c r="H23" s="139"/>
      <c r="I23" s="139"/>
      <c r="J23" s="139"/>
    </row>
    <row r="24" spans="1:10" ht="28.2" customHeight="1" x14ac:dyDescent="0.35">
      <c r="A24" s="142" t="s">
        <v>180</v>
      </c>
      <c r="B24" s="197" t="s">
        <v>181</v>
      </c>
      <c r="C24" s="198"/>
      <c r="D24" s="155">
        <f>D23</f>
        <v>2168084</v>
      </c>
      <c r="E24" s="139"/>
      <c r="F24" s="139"/>
      <c r="G24" s="139"/>
      <c r="H24" s="139"/>
      <c r="I24" s="139"/>
      <c r="J24" s="139"/>
    </row>
    <row r="25" spans="1:10" ht="28.2" customHeight="1" x14ac:dyDescent="0.35">
      <c r="A25" s="142"/>
      <c r="B25" s="197" t="s">
        <v>177</v>
      </c>
      <c r="C25" s="198"/>
      <c r="D25" s="154">
        <f>D26+D27</f>
        <v>37380821</v>
      </c>
      <c r="E25" s="139"/>
      <c r="F25" s="139"/>
      <c r="G25" s="139"/>
      <c r="H25" s="139"/>
      <c r="I25" s="139"/>
      <c r="J25" s="139"/>
    </row>
    <row r="26" spans="1:10" ht="28.2" customHeight="1" x14ac:dyDescent="0.35">
      <c r="A26" s="142"/>
      <c r="B26" s="195" t="s">
        <v>173</v>
      </c>
      <c r="C26" s="196"/>
      <c r="D26" s="154">
        <f>D14+D16+D18</f>
        <v>35212737</v>
      </c>
      <c r="E26" s="139"/>
      <c r="F26" s="139"/>
      <c r="G26" s="139"/>
      <c r="H26" s="139"/>
      <c r="I26" s="139"/>
      <c r="J26" s="139"/>
    </row>
    <row r="27" spans="1:10" ht="28.2" customHeight="1" x14ac:dyDescent="0.35">
      <c r="A27" s="142"/>
      <c r="B27" s="195" t="s">
        <v>178</v>
      </c>
      <c r="C27" s="196"/>
      <c r="D27" s="154">
        <f>D23</f>
        <v>2168084</v>
      </c>
      <c r="E27" s="139"/>
      <c r="F27" s="139"/>
      <c r="G27" s="139"/>
      <c r="H27" s="139"/>
      <c r="I27" s="139"/>
      <c r="J27" s="139"/>
    </row>
    <row r="28" spans="1:10" ht="36.6" customHeight="1" x14ac:dyDescent="0.35">
      <c r="A28" s="194" t="s">
        <v>174</v>
      </c>
      <c r="B28" s="194"/>
      <c r="C28" s="194"/>
      <c r="D28" s="194"/>
      <c r="E28" s="139"/>
      <c r="F28" s="139"/>
      <c r="G28" s="139"/>
      <c r="H28" s="139"/>
      <c r="I28" s="139"/>
      <c r="J28" s="139"/>
    </row>
    <row r="29" spans="1:10" ht="17.399999999999999" customHeight="1" x14ac:dyDescent="0.35">
      <c r="A29" s="157"/>
      <c r="B29" s="156"/>
      <c r="C29" s="156"/>
      <c r="D29" s="159" t="s">
        <v>18</v>
      </c>
      <c r="E29" s="139"/>
      <c r="F29" s="139"/>
      <c r="G29" s="139"/>
      <c r="H29" s="139"/>
      <c r="I29" s="139"/>
      <c r="J29" s="139"/>
    </row>
    <row r="30" spans="1:10" ht="67.2" customHeight="1" x14ac:dyDescent="0.35">
      <c r="A30" s="153" t="s">
        <v>186</v>
      </c>
      <c r="B30" s="153" t="s">
        <v>147</v>
      </c>
      <c r="C30" s="153" t="s">
        <v>175</v>
      </c>
      <c r="D30" s="153" t="s">
        <v>115</v>
      </c>
      <c r="E30" s="139"/>
      <c r="F30" s="139"/>
      <c r="G30" s="139"/>
      <c r="H30" s="139"/>
      <c r="I30" s="139"/>
      <c r="J30" s="139"/>
    </row>
    <row r="31" spans="1:10" ht="18" customHeight="1" x14ac:dyDescent="0.35">
      <c r="A31" s="193" t="s">
        <v>176</v>
      </c>
      <c r="B31" s="193"/>
      <c r="C31" s="193"/>
      <c r="D31" s="193"/>
      <c r="E31" s="139"/>
      <c r="F31" s="139"/>
      <c r="G31" s="139"/>
      <c r="H31" s="139"/>
      <c r="I31" s="139"/>
      <c r="J31" s="139"/>
    </row>
    <row r="32" spans="1:10" ht="21" customHeight="1" x14ac:dyDescent="0.35">
      <c r="A32" s="147"/>
      <c r="B32" s="147"/>
      <c r="C32" s="144"/>
      <c r="D32" s="144"/>
      <c r="E32" s="139"/>
      <c r="F32" s="139"/>
      <c r="G32" s="139"/>
      <c r="H32" s="139"/>
      <c r="I32" s="139"/>
      <c r="J32" s="139"/>
    </row>
    <row r="33" spans="1:10" ht="18" customHeight="1" x14ac:dyDescent="0.35">
      <c r="A33" s="193" t="s">
        <v>185</v>
      </c>
      <c r="B33" s="193"/>
      <c r="C33" s="193"/>
      <c r="D33" s="193"/>
      <c r="E33" s="139"/>
      <c r="F33" s="139"/>
      <c r="G33" s="139"/>
      <c r="H33" s="139"/>
      <c r="I33" s="139"/>
      <c r="J33" s="139"/>
    </row>
    <row r="34" spans="1:10" ht="18" customHeight="1" x14ac:dyDescent="0.35">
      <c r="A34" s="141"/>
      <c r="B34" s="141"/>
      <c r="C34" s="141"/>
      <c r="D34" s="143"/>
      <c r="E34" s="139"/>
      <c r="F34" s="139"/>
      <c r="G34" s="139"/>
      <c r="H34" s="139"/>
      <c r="I34" s="139"/>
      <c r="J34" s="139"/>
    </row>
    <row r="35" spans="1:10" ht="28.2" customHeight="1" x14ac:dyDescent="0.35">
      <c r="A35" s="142"/>
      <c r="B35" s="142"/>
      <c r="C35" s="146" t="s">
        <v>177</v>
      </c>
      <c r="D35" s="154">
        <v>0</v>
      </c>
      <c r="E35" s="139"/>
      <c r="F35" s="139"/>
      <c r="G35" s="139"/>
      <c r="H35" s="139"/>
      <c r="I35" s="139"/>
      <c r="J35" s="139"/>
    </row>
    <row r="36" spans="1:10" ht="28.2" customHeight="1" x14ac:dyDescent="0.35">
      <c r="A36" s="142"/>
      <c r="B36" s="142"/>
      <c r="C36" s="145" t="s">
        <v>173</v>
      </c>
      <c r="D36" s="154">
        <v>0</v>
      </c>
      <c r="E36" s="139"/>
      <c r="F36" s="139"/>
      <c r="G36" s="139"/>
      <c r="H36" s="139"/>
      <c r="I36" s="139"/>
      <c r="J36" s="139"/>
    </row>
    <row r="37" spans="1:10" ht="28.2" customHeight="1" x14ac:dyDescent="0.35">
      <c r="A37" s="142"/>
      <c r="B37" s="142"/>
      <c r="C37" s="145" t="s">
        <v>178</v>
      </c>
      <c r="D37" s="154">
        <v>0</v>
      </c>
      <c r="E37" s="139"/>
      <c r="F37" s="139"/>
      <c r="G37" s="139"/>
      <c r="H37" s="139"/>
      <c r="I37" s="139"/>
      <c r="J37" s="139"/>
    </row>
    <row r="41" spans="1:10" s="29" customFormat="1" ht="22.2" x14ac:dyDescent="0.35">
      <c r="A41" s="29" t="s">
        <v>198</v>
      </c>
      <c r="D41" s="29" t="s">
        <v>199</v>
      </c>
      <c r="I41" s="100"/>
    </row>
  </sheetData>
  <mergeCells count="21">
    <mergeCell ref="B14:C14"/>
    <mergeCell ref="B15:C15"/>
    <mergeCell ref="B18:C18"/>
    <mergeCell ref="A7:D7"/>
    <mergeCell ref="A31:D31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  <mergeCell ref="A33:D33"/>
    <mergeCell ref="A28:D28"/>
    <mergeCell ref="B23:C23"/>
    <mergeCell ref="B24:C24"/>
    <mergeCell ref="B25:C25"/>
    <mergeCell ref="B26:C26"/>
    <mergeCell ref="B27:C27"/>
  </mergeCells>
  <pageMargins left="0.86614173228346458" right="0.47244094488188981" top="0.74803149606299213" bottom="0.74803149606299213" header="0.31496062992125984" footer="0.31496062992125984"/>
  <pageSetup paperSize="9" scale="6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view="pageBreakPreview" zoomScale="64" zoomScaleNormal="75" zoomScaleSheetLayoutView="64" workbookViewId="0">
      <selection activeCell="E10" sqref="E10:E11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5" t="s">
        <v>209</v>
      </c>
      <c r="I1" s="75"/>
      <c r="J1" s="76"/>
      <c r="K1" s="76"/>
    </row>
    <row r="2" spans="1:11" s="29" customFormat="1" ht="26.1" customHeight="1" x14ac:dyDescent="0.35">
      <c r="H2" s="210" t="s">
        <v>17</v>
      </c>
      <c r="I2" s="210"/>
      <c r="J2" s="210"/>
      <c r="K2" s="210"/>
    </row>
    <row r="3" spans="1:11" s="29" customFormat="1" ht="26.1" customHeight="1" x14ac:dyDescent="0.4">
      <c r="H3" s="75" t="s">
        <v>167</v>
      </c>
      <c r="I3" s="75"/>
      <c r="J3" s="75"/>
      <c r="K3" s="76"/>
    </row>
    <row r="4" spans="1:11" s="29" customFormat="1" ht="26.1" customHeight="1" x14ac:dyDescent="0.4">
      <c r="H4" s="77" t="s">
        <v>211</v>
      </c>
      <c r="I4" s="77"/>
      <c r="J4" s="77"/>
      <c r="K4" s="76"/>
    </row>
    <row r="5" spans="1:11" x14ac:dyDescent="0.35">
      <c r="H5" s="36"/>
      <c r="I5" s="36"/>
      <c r="J5" s="36"/>
    </row>
    <row r="6" spans="1:11" s="70" customFormat="1" ht="30.6" customHeight="1" x14ac:dyDescent="0.35">
      <c r="A6" s="175" t="s">
        <v>41</v>
      </c>
      <c r="B6" s="209"/>
      <c r="C6" s="209"/>
      <c r="D6" s="209"/>
      <c r="E6" s="209"/>
      <c r="F6" s="209"/>
      <c r="G6" s="209"/>
      <c r="H6" s="209"/>
      <c r="I6" s="209"/>
      <c r="J6" s="209"/>
    </row>
    <row r="7" spans="1:11" s="70" customFormat="1" ht="27" customHeight="1" x14ac:dyDescent="0.35">
      <c r="A7" s="208" t="s">
        <v>193</v>
      </c>
      <c r="B7" s="208"/>
      <c r="C7" s="208"/>
      <c r="D7" s="208"/>
      <c r="E7" s="208"/>
      <c r="F7" s="208"/>
      <c r="G7" s="208"/>
      <c r="H7" s="208"/>
      <c r="I7" s="208"/>
      <c r="J7" s="208"/>
    </row>
    <row r="8" spans="1:11" s="70" customFormat="1" ht="49.8" customHeight="1" x14ac:dyDescent="0.4">
      <c r="A8" s="217" t="s">
        <v>164</v>
      </c>
      <c r="B8" s="217"/>
      <c r="C8" s="122"/>
      <c r="D8" s="122"/>
      <c r="E8" s="122"/>
      <c r="F8" s="122"/>
      <c r="G8" s="122"/>
      <c r="H8" s="122"/>
      <c r="I8" s="122"/>
      <c r="J8" s="122"/>
    </row>
    <row r="9" spans="1:11" s="59" customFormat="1" ht="22.8" customHeight="1" x14ac:dyDescent="0.35">
      <c r="A9" s="128" t="s">
        <v>146</v>
      </c>
      <c r="B9" s="128"/>
      <c r="C9" s="60"/>
      <c r="D9" s="60"/>
      <c r="E9" s="61"/>
      <c r="F9" s="61"/>
      <c r="G9" s="61"/>
      <c r="H9" s="57"/>
      <c r="I9" s="57"/>
      <c r="J9" s="62" t="s">
        <v>18</v>
      </c>
    </row>
    <row r="10" spans="1:11" s="68" customFormat="1" ht="118.2" customHeight="1" x14ac:dyDescent="0.25">
      <c r="A10" s="187" t="s">
        <v>127</v>
      </c>
      <c r="B10" s="187" t="s">
        <v>147</v>
      </c>
      <c r="C10" s="187" t="s">
        <v>123</v>
      </c>
      <c r="D10" s="187" t="s">
        <v>148</v>
      </c>
      <c r="E10" s="211" t="s">
        <v>128</v>
      </c>
      <c r="F10" s="211" t="s">
        <v>149</v>
      </c>
      <c r="G10" s="213" t="s">
        <v>115</v>
      </c>
      <c r="H10" s="211" t="s">
        <v>2</v>
      </c>
      <c r="I10" s="215" t="s">
        <v>3</v>
      </c>
      <c r="J10" s="216"/>
    </row>
    <row r="11" spans="1:11" s="68" customFormat="1" ht="118.2" customHeight="1" x14ac:dyDescent="0.25">
      <c r="A11" s="190"/>
      <c r="B11" s="190"/>
      <c r="C11" s="190"/>
      <c r="D11" s="190"/>
      <c r="E11" s="212"/>
      <c r="F11" s="212"/>
      <c r="G11" s="214"/>
      <c r="H11" s="212"/>
      <c r="I11" s="58" t="s">
        <v>116</v>
      </c>
      <c r="J11" s="58" t="s">
        <v>117</v>
      </c>
    </row>
    <row r="12" spans="1:11" s="91" customFormat="1" ht="18.600000000000001" customHeight="1" x14ac:dyDescent="0.2">
      <c r="A12" s="92">
        <v>1</v>
      </c>
      <c r="B12" s="92">
        <v>2</v>
      </c>
      <c r="C12" s="92">
        <v>3</v>
      </c>
      <c r="D12" s="93">
        <v>4</v>
      </c>
      <c r="E12" s="94">
        <v>5</v>
      </c>
      <c r="F12" s="94">
        <v>6</v>
      </c>
      <c r="G12" s="92">
        <v>7</v>
      </c>
      <c r="H12" s="94">
        <v>8</v>
      </c>
      <c r="I12" s="94">
        <v>9</v>
      </c>
      <c r="J12" s="94">
        <v>10</v>
      </c>
    </row>
    <row r="13" spans="1:11" s="68" customFormat="1" ht="64.95" customHeight="1" x14ac:dyDescent="0.25">
      <c r="A13" s="96"/>
      <c r="B13" s="96"/>
      <c r="C13" s="96"/>
      <c r="D13" s="96"/>
      <c r="E13" s="65" t="s">
        <v>140</v>
      </c>
      <c r="F13" s="65" t="s">
        <v>187</v>
      </c>
      <c r="G13" s="131">
        <f>H13+I13</f>
        <v>892258</v>
      </c>
      <c r="H13" s="132">
        <f>H14+H18</f>
        <v>892258</v>
      </c>
      <c r="I13" s="132">
        <f t="shared" ref="I13:J13" si="0">I14+I18</f>
        <v>0</v>
      </c>
      <c r="J13" s="132">
        <f t="shared" si="0"/>
        <v>0</v>
      </c>
    </row>
    <row r="14" spans="1:11" s="68" customFormat="1" ht="34.200000000000003" customHeight="1" x14ac:dyDescent="0.25">
      <c r="A14" s="21" t="s">
        <v>68</v>
      </c>
      <c r="B14" s="21"/>
      <c r="C14" s="21"/>
      <c r="D14" s="22" t="s">
        <v>32</v>
      </c>
      <c r="E14" s="63"/>
      <c r="F14" s="63"/>
      <c r="G14" s="131">
        <f>H14+I14</f>
        <v>226800</v>
      </c>
      <c r="H14" s="132">
        <f>H15</f>
        <v>226800</v>
      </c>
      <c r="I14" s="132">
        <f t="shared" ref="I14:I41" si="1">J14</f>
        <v>0</v>
      </c>
      <c r="J14" s="79">
        <v>0</v>
      </c>
    </row>
    <row r="15" spans="1:11" ht="34.200000000000003" customHeight="1" x14ac:dyDescent="0.35">
      <c r="A15" s="21" t="s">
        <v>69</v>
      </c>
      <c r="B15" s="83"/>
      <c r="C15" s="21"/>
      <c r="D15" s="22" t="s">
        <v>32</v>
      </c>
      <c r="E15" s="48"/>
      <c r="F15" s="48"/>
      <c r="G15" s="131">
        <f t="shared" ref="G15:G42" si="2">H15+I15</f>
        <v>226800</v>
      </c>
      <c r="H15" s="132">
        <f>H16+H17</f>
        <v>226800</v>
      </c>
      <c r="I15" s="132">
        <f t="shared" si="1"/>
        <v>0</v>
      </c>
      <c r="J15" s="79">
        <v>0</v>
      </c>
    </row>
    <row r="16" spans="1:11" ht="34.200000000000003" hidden="1" customHeight="1" x14ac:dyDescent="0.35">
      <c r="A16" s="86" t="s">
        <v>100</v>
      </c>
      <c r="B16" s="86" t="s">
        <v>101</v>
      </c>
      <c r="C16" s="86" t="s">
        <v>51</v>
      </c>
      <c r="D16" s="22" t="s">
        <v>52</v>
      </c>
      <c r="E16" s="48"/>
      <c r="F16" s="48"/>
      <c r="G16" s="131">
        <f t="shared" si="2"/>
        <v>0</v>
      </c>
      <c r="H16" s="132"/>
      <c r="I16" s="132">
        <f t="shared" si="1"/>
        <v>0</v>
      </c>
      <c r="J16" s="79">
        <v>0</v>
      </c>
    </row>
    <row r="17" spans="1:10" ht="45.6" customHeight="1" x14ac:dyDescent="0.35">
      <c r="A17" s="86" t="s">
        <v>102</v>
      </c>
      <c r="B17" s="63">
        <v>3242</v>
      </c>
      <c r="C17" s="63">
        <v>1090</v>
      </c>
      <c r="D17" s="51" t="s">
        <v>103</v>
      </c>
      <c r="E17" s="48"/>
      <c r="F17" s="48"/>
      <c r="G17" s="131">
        <f t="shared" si="2"/>
        <v>226800</v>
      </c>
      <c r="H17" s="132">
        <f>24000+243600-40800</f>
        <v>226800</v>
      </c>
      <c r="I17" s="132">
        <f t="shared" si="1"/>
        <v>0</v>
      </c>
      <c r="J17" s="79">
        <v>0</v>
      </c>
    </row>
    <row r="18" spans="1:10" s="90" customFormat="1" ht="45.6" customHeight="1" x14ac:dyDescent="0.25">
      <c r="A18" s="21" t="s">
        <v>90</v>
      </c>
      <c r="B18" s="21"/>
      <c r="C18" s="21"/>
      <c r="D18" s="99" t="s">
        <v>33</v>
      </c>
      <c r="E18" s="69"/>
      <c r="F18" s="69"/>
      <c r="G18" s="131">
        <f t="shared" si="2"/>
        <v>665458</v>
      </c>
      <c r="H18" s="79">
        <f>H19</f>
        <v>665458</v>
      </c>
      <c r="I18" s="79">
        <f t="shared" ref="I18:J19" si="3">I19</f>
        <v>0</v>
      </c>
      <c r="J18" s="79">
        <f t="shared" si="3"/>
        <v>0</v>
      </c>
    </row>
    <row r="19" spans="1:10" s="90" customFormat="1" ht="45.6" customHeight="1" x14ac:dyDescent="0.25">
      <c r="A19" s="21" t="s">
        <v>91</v>
      </c>
      <c r="B19" s="21"/>
      <c r="C19" s="21"/>
      <c r="D19" s="99" t="s">
        <v>33</v>
      </c>
      <c r="E19" s="63"/>
      <c r="F19" s="63"/>
      <c r="G19" s="131">
        <f t="shared" si="2"/>
        <v>665458</v>
      </c>
      <c r="H19" s="79">
        <f>H20</f>
        <v>665458</v>
      </c>
      <c r="I19" s="79">
        <f t="shared" si="3"/>
        <v>0</v>
      </c>
      <c r="J19" s="79">
        <f t="shared" si="3"/>
        <v>0</v>
      </c>
    </row>
    <row r="20" spans="1:10" ht="45.6" customHeight="1" x14ac:dyDescent="0.35">
      <c r="A20" s="86" t="s">
        <v>107</v>
      </c>
      <c r="B20" s="63">
        <v>3242</v>
      </c>
      <c r="C20" s="63">
        <v>1090</v>
      </c>
      <c r="D20" s="51" t="s">
        <v>103</v>
      </c>
      <c r="E20" s="48"/>
      <c r="F20" s="48"/>
      <c r="G20" s="131">
        <f t="shared" si="2"/>
        <v>665458</v>
      </c>
      <c r="H20" s="132">
        <f>755607-87849-2300</f>
        <v>665458</v>
      </c>
      <c r="I20" s="132">
        <f t="shared" si="1"/>
        <v>0</v>
      </c>
      <c r="J20" s="79">
        <v>0</v>
      </c>
    </row>
    <row r="21" spans="1:10" ht="64.95" customHeight="1" x14ac:dyDescent="0.35">
      <c r="A21" s="21" t="s">
        <v>68</v>
      </c>
      <c r="B21" s="21"/>
      <c r="C21" s="21"/>
      <c r="D21" s="22" t="s">
        <v>32</v>
      </c>
      <c r="E21" s="65" t="s">
        <v>141</v>
      </c>
      <c r="F21" s="65" t="s">
        <v>188</v>
      </c>
      <c r="G21" s="131">
        <f t="shared" si="2"/>
        <v>55745</v>
      </c>
      <c r="H21" s="79">
        <f>H22</f>
        <v>55745</v>
      </c>
      <c r="I21" s="132">
        <f t="shared" si="1"/>
        <v>0</v>
      </c>
      <c r="J21" s="79">
        <v>0</v>
      </c>
    </row>
    <row r="22" spans="1:10" ht="34.200000000000003" customHeight="1" x14ac:dyDescent="0.35">
      <c r="A22" s="21" t="s">
        <v>69</v>
      </c>
      <c r="B22" s="83"/>
      <c r="C22" s="21"/>
      <c r="D22" s="22" t="s">
        <v>32</v>
      </c>
      <c r="E22" s="65"/>
      <c r="F22" s="65"/>
      <c r="G22" s="131">
        <f t="shared" si="2"/>
        <v>55745</v>
      </c>
      <c r="H22" s="79">
        <f>H23+H24</f>
        <v>55745</v>
      </c>
      <c r="I22" s="132">
        <f t="shared" si="1"/>
        <v>0</v>
      </c>
      <c r="J22" s="79">
        <v>0</v>
      </c>
    </row>
    <row r="23" spans="1:10" ht="45" customHeight="1" x14ac:dyDescent="0.35">
      <c r="A23" s="21" t="s">
        <v>72</v>
      </c>
      <c r="B23" s="84" t="s">
        <v>57</v>
      </c>
      <c r="C23" s="21" t="s">
        <v>37</v>
      </c>
      <c r="D23" s="88" t="s">
        <v>56</v>
      </c>
      <c r="E23" s="65"/>
      <c r="F23" s="65"/>
      <c r="G23" s="131">
        <f t="shared" si="2"/>
        <v>55745</v>
      </c>
      <c r="H23" s="132">
        <v>55745</v>
      </c>
      <c r="I23" s="132">
        <f t="shared" si="1"/>
        <v>0</v>
      </c>
      <c r="J23" s="79">
        <v>0</v>
      </c>
    </row>
    <row r="24" spans="1:10" ht="83.4" customHeight="1" x14ac:dyDescent="0.35">
      <c r="A24" s="21" t="s">
        <v>124</v>
      </c>
      <c r="B24" s="64">
        <v>3140</v>
      </c>
      <c r="C24" s="64">
        <v>1040</v>
      </c>
      <c r="D24" s="22" t="s">
        <v>125</v>
      </c>
      <c r="E24" s="48"/>
      <c r="F24" s="48"/>
      <c r="G24" s="131">
        <f>H24+I24</f>
        <v>0</v>
      </c>
      <c r="H24" s="132">
        <f>38500-38500</f>
        <v>0</v>
      </c>
      <c r="I24" s="132">
        <f>J24</f>
        <v>0</v>
      </c>
      <c r="J24" s="79">
        <v>0</v>
      </c>
    </row>
    <row r="25" spans="1:10" ht="64.95" customHeight="1" x14ac:dyDescent="0.35">
      <c r="A25" s="21" t="s">
        <v>68</v>
      </c>
      <c r="B25" s="21"/>
      <c r="C25" s="21"/>
      <c r="D25" s="22" t="s">
        <v>32</v>
      </c>
      <c r="E25" s="63" t="s">
        <v>142</v>
      </c>
      <c r="F25" s="63" t="s">
        <v>189</v>
      </c>
      <c r="G25" s="131">
        <f t="shared" si="2"/>
        <v>96400</v>
      </c>
      <c r="H25" s="132">
        <f>H26</f>
        <v>96400</v>
      </c>
      <c r="I25" s="132">
        <f t="shared" ref="I25:J25" si="4">I26</f>
        <v>0</v>
      </c>
      <c r="J25" s="132">
        <f t="shared" si="4"/>
        <v>0</v>
      </c>
    </row>
    <row r="26" spans="1:10" ht="34.200000000000003" customHeight="1" x14ac:dyDescent="0.35">
      <c r="A26" s="21" t="s">
        <v>69</v>
      </c>
      <c r="B26" s="83"/>
      <c r="C26" s="21"/>
      <c r="D26" s="22" t="s">
        <v>32</v>
      </c>
      <c r="E26" s="63"/>
      <c r="F26" s="63"/>
      <c r="G26" s="131">
        <f t="shared" si="2"/>
        <v>96400</v>
      </c>
      <c r="H26" s="132">
        <f>H27+H28+H29+H30</f>
        <v>96400</v>
      </c>
      <c r="I26" s="132">
        <f t="shared" si="1"/>
        <v>0</v>
      </c>
      <c r="J26" s="79">
        <v>0</v>
      </c>
    </row>
    <row r="27" spans="1:10" ht="40.200000000000003" customHeight="1" x14ac:dyDescent="0.35">
      <c r="A27" s="21" t="s">
        <v>72</v>
      </c>
      <c r="B27" s="84" t="s">
        <v>57</v>
      </c>
      <c r="C27" s="21" t="s">
        <v>37</v>
      </c>
      <c r="D27" s="88" t="s">
        <v>56</v>
      </c>
      <c r="E27" s="65"/>
      <c r="F27" s="65"/>
      <c r="G27" s="131">
        <f t="shared" ref="G27" si="5">H27+I27</f>
        <v>31600</v>
      </c>
      <c r="H27" s="132">
        <f>51600-20000</f>
        <v>31600</v>
      </c>
      <c r="I27" s="132">
        <f t="shared" ref="I27" si="6">J27</f>
        <v>0</v>
      </c>
      <c r="J27" s="79">
        <v>0</v>
      </c>
    </row>
    <row r="28" spans="1:10" ht="45" customHeight="1" x14ac:dyDescent="0.35">
      <c r="A28" s="21" t="s">
        <v>75</v>
      </c>
      <c r="B28" s="21" t="s">
        <v>77</v>
      </c>
      <c r="C28" s="21" t="s">
        <v>37</v>
      </c>
      <c r="D28" s="88" t="s">
        <v>59</v>
      </c>
      <c r="E28" s="48"/>
      <c r="F28" s="48"/>
      <c r="G28" s="131">
        <f t="shared" si="2"/>
        <v>9000</v>
      </c>
      <c r="H28" s="132">
        <f>12000-3000</f>
        <v>9000</v>
      </c>
      <c r="I28" s="132">
        <v>0</v>
      </c>
      <c r="J28" s="79">
        <v>0</v>
      </c>
    </row>
    <row r="29" spans="1:10" ht="34.200000000000003" customHeight="1" x14ac:dyDescent="0.35">
      <c r="A29" s="21" t="s">
        <v>76</v>
      </c>
      <c r="B29" s="21" t="s">
        <v>78</v>
      </c>
      <c r="C29" s="21" t="s">
        <v>37</v>
      </c>
      <c r="D29" s="88" t="s">
        <v>60</v>
      </c>
      <c r="E29" s="48"/>
      <c r="F29" s="48"/>
      <c r="G29" s="131">
        <f t="shared" si="2"/>
        <v>33000</v>
      </c>
      <c r="H29" s="132">
        <v>33000</v>
      </c>
      <c r="I29" s="132">
        <f t="shared" si="1"/>
        <v>0</v>
      </c>
      <c r="J29" s="79">
        <v>0</v>
      </c>
    </row>
    <row r="30" spans="1:10" ht="45" customHeight="1" x14ac:dyDescent="0.35">
      <c r="A30" s="21" t="s">
        <v>137</v>
      </c>
      <c r="B30" s="64">
        <v>3131</v>
      </c>
      <c r="C30" s="64">
        <v>1040</v>
      </c>
      <c r="D30" s="95" t="s">
        <v>138</v>
      </c>
      <c r="E30" s="63"/>
      <c r="F30" s="63"/>
      <c r="G30" s="131">
        <f t="shared" si="2"/>
        <v>22800</v>
      </c>
      <c r="H30" s="132">
        <f>29800-7000</f>
        <v>22800</v>
      </c>
      <c r="I30" s="132">
        <f t="shared" si="1"/>
        <v>0</v>
      </c>
      <c r="J30" s="79">
        <v>0</v>
      </c>
    </row>
    <row r="31" spans="1:10" ht="64.95" customHeight="1" x14ac:dyDescent="0.35">
      <c r="A31" s="21" t="s">
        <v>68</v>
      </c>
      <c r="B31" s="21"/>
      <c r="C31" s="21"/>
      <c r="D31" s="22" t="s">
        <v>32</v>
      </c>
      <c r="E31" s="63" t="s">
        <v>143</v>
      </c>
      <c r="F31" s="63" t="s">
        <v>190</v>
      </c>
      <c r="G31" s="131">
        <f t="shared" si="2"/>
        <v>338600</v>
      </c>
      <c r="H31" s="132">
        <f>H32</f>
        <v>319600</v>
      </c>
      <c r="I31" s="132">
        <f t="shared" ref="I31:J32" si="7">I32</f>
        <v>19000</v>
      </c>
      <c r="J31" s="132">
        <f t="shared" si="7"/>
        <v>19000</v>
      </c>
    </row>
    <row r="32" spans="1:10" ht="34.200000000000003" customHeight="1" x14ac:dyDescent="0.35">
      <c r="A32" s="21" t="s">
        <v>69</v>
      </c>
      <c r="B32" s="83"/>
      <c r="C32" s="21"/>
      <c r="D32" s="22" t="s">
        <v>32</v>
      </c>
      <c r="E32" s="63"/>
      <c r="F32" s="63" t="s">
        <v>27</v>
      </c>
      <c r="G32" s="131">
        <f t="shared" si="2"/>
        <v>338600</v>
      </c>
      <c r="H32" s="132">
        <f>H33</f>
        <v>319600</v>
      </c>
      <c r="I32" s="132">
        <f t="shared" si="7"/>
        <v>19000</v>
      </c>
      <c r="J32" s="132">
        <f t="shared" si="7"/>
        <v>19000</v>
      </c>
    </row>
    <row r="33" spans="1:10" ht="34.200000000000003" customHeight="1" x14ac:dyDescent="0.35">
      <c r="A33" s="86" t="s">
        <v>104</v>
      </c>
      <c r="B33" s="63">
        <v>4082</v>
      </c>
      <c r="C33" s="86" t="s">
        <v>50</v>
      </c>
      <c r="D33" s="51" t="s">
        <v>105</v>
      </c>
      <c r="E33" s="63"/>
      <c r="F33" s="63"/>
      <c r="G33" s="131">
        <f t="shared" si="2"/>
        <v>338600</v>
      </c>
      <c r="H33" s="132">
        <f>338600-19000</f>
        <v>319600</v>
      </c>
      <c r="I33" s="132">
        <f>J33</f>
        <v>19000</v>
      </c>
      <c r="J33" s="79">
        <f>19000</f>
        <v>19000</v>
      </c>
    </row>
    <row r="34" spans="1:10" ht="64.95" customHeight="1" x14ac:dyDescent="0.35">
      <c r="A34" s="21" t="s">
        <v>68</v>
      </c>
      <c r="B34" s="21"/>
      <c r="C34" s="21"/>
      <c r="D34" s="22" t="s">
        <v>32</v>
      </c>
      <c r="E34" s="63" t="s">
        <v>144</v>
      </c>
      <c r="F34" s="63" t="s">
        <v>191</v>
      </c>
      <c r="G34" s="131">
        <f t="shared" si="2"/>
        <v>53200</v>
      </c>
      <c r="H34" s="132">
        <f>H35</f>
        <v>53200</v>
      </c>
      <c r="I34" s="132">
        <f t="shared" ref="I34:J35" si="8">I35</f>
        <v>0</v>
      </c>
      <c r="J34" s="132">
        <f t="shared" si="8"/>
        <v>0</v>
      </c>
    </row>
    <row r="35" spans="1:10" ht="34.200000000000003" customHeight="1" x14ac:dyDescent="0.35">
      <c r="A35" s="21" t="s">
        <v>69</v>
      </c>
      <c r="B35" s="83"/>
      <c r="C35" s="21"/>
      <c r="D35" s="22" t="s">
        <v>32</v>
      </c>
      <c r="E35" s="63"/>
      <c r="F35" s="63"/>
      <c r="G35" s="131">
        <f t="shared" si="2"/>
        <v>53200</v>
      </c>
      <c r="H35" s="132">
        <f>H36</f>
        <v>53200</v>
      </c>
      <c r="I35" s="132">
        <f t="shared" si="8"/>
        <v>0</v>
      </c>
      <c r="J35" s="132">
        <f t="shared" si="8"/>
        <v>0</v>
      </c>
    </row>
    <row r="36" spans="1:10" ht="64.95" customHeight="1" x14ac:dyDescent="0.35">
      <c r="A36" s="21" t="s">
        <v>80</v>
      </c>
      <c r="B36" s="83" t="s">
        <v>81</v>
      </c>
      <c r="C36" s="21" t="s">
        <v>38</v>
      </c>
      <c r="D36" s="88" t="s">
        <v>82</v>
      </c>
      <c r="E36" s="97"/>
      <c r="F36" s="114"/>
      <c r="G36" s="131">
        <f t="shared" si="2"/>
        <v>53200</v>
      </c>
      <c r="H36" s="132">
        <f>57800-4600</f>
        <v>53200</v>
      </c>
      <c r="I36" s="132">
        <f t="shared" si="1"/>
        <v>0</v>
      </c>
      <c r="J36" s="79">
        <v>0</v>
      </c>
    </row>
    <row r="37" spans="1:10" ht="85.95" customHeight="1" x14ac:dyDescent="0.35">
      <c r="A37" s="21" t="s">
        <v>68</v>
      </c>
      <c r="B37" s="21"/>
      <c r="C37" s="21"/>
      <c r="D37" s="22" t="s">
        <v>32</v>
      </c>
      <c r="E37" s="66" t="s">
        <v>145</v>
      </c>
      <c r="F37" s="66" t="s">
        <v>192</v>
      </c>
      <c r="G37" s="131">
        <f t="shared" si="2"/>
        <v>10285774</v>
      </c>
      <c r="H37" s="132">
        <f>H38</f>
        <v>6289188</v>
      </c>
      <c r="I37" s="132">
        <f t="shared" ref="I37:J37" si="9">I38</f>
        <v>3996586</v>
      </c>
      <c r="J37" s="132">
        <f t="shared" si="9"/>
        <v>3996586</v>
      </c>
    </row>
    <row r="38" spans="1:10" ht="34.200000000000003" customHeight="1" x14ac:dyDescent="0.35">
      <c r="A38" s="21" t="s">
        <v>69</v>
      </c>
      <c r="B38" s="83"/>
      <c r="C38" s="21"/>
      <c r="D38" s="22" t="s">
        <v>32</v>
      </c>
      <c r="E38" s="66"/>
      <c r="F38" s="66"/>
      <c r="G38" s="131">
        <f t="shared" si="2"/>
        <v>10285774</v>
      </c>
      <c r="H38" s="132">
        <f>H39+H40+H41</f>
        <v>6289188</v>
      </c>
      <c r="I38" s="132">
        <f t="shared" ref="I38:J38" si="10">I39+I40+I41</f>
        <v>3996586</v>
      </c>
      <c r="J38" s="132">
        <f t="shared" si="10"/>
        <v>3996586</v>
      </c>
    </row>
    <row r="39" spans="1:10" ht="34.200000000000003" customHeight="1" x14ac:dyDescent="0.35">
      <c r="A39" s="21" t="s">
        <v>83</v>
      </c>
      <c r="B39" s="83" t="s">
        <v>84</v>
      </c>
      <c r="C39" s="21" t="s">
        <v>61</v>
      </c>
      <c r="D39" s="50" t="s">
        <v>85</v>
      </c>
      <c r="E39" s="66"/>
      <c r="F39" s="66"/>
      <c r="G39" s="131">
        <f t="shared" si="2"/>
        <v>7039388</v>
      </c>
      <c r="H39" s="132">
        <f>6484100+163150+67029-315850-65000-52041+7200</f>
        <v>6288588</v>
      </c>
      <c r="I39" s="132">
        <f t="shared" si="1"/>
        <v>750800</v>
      </c>
      <c r="J39" s="79">
        <f>384000+135000-76000+65000+242800</f>
        <v>750800</v>
      </c>
    </row>
    <row r="40" spans="1:10" ht="34.200000000000003" customHeight="1" x14ac:dyDescent="0.35">
      <c r="A40" s="21" t="s">
        <v>86</v>
      </c>
      <c r="B40" s="85" t="s">
        <v>87</v>
      </c>
      <c r="C40" s="21" t="s">
        <v>88</v>
      </c>
      <c r="D40" s="69" t="s">
        <v>89</v>
      </c>
      <c r="E40" s="48"/>
      <c r="F40" s="48"/>
      <c r="G40" s="131">
        <f t="shared" si="2"/>
        <v>600</v>
      </c>
      <c r="H40" s="132">
        <f>14400-13800</f>
        <v>600</v>
      </c>
      <c r="I40" s="132">
        <f t="shared" si="1"/>
        <v>0</v>
      </c>
      <c r="J40" s="79">
        <v>0</v>
      </c>
    </row>
    <row r="41" spans="1:10" ht="34.200000000000003" customHeight="1" x14ac:dyDescent="0.35">
      <c r="A41" s="21" t="s">
        <v>157</v>
      </c>
      <c r="B41" s="85" t="s">
        <v>158</v>
      </c>
      <c r="C41" s="21" t="s">
        <v>159</v>
      </c>
      <c r="D41" s="134" t="s">
        <v>160</v>
      </c>
      <c r="E41" s="48"/>
      <c r="F41" s="48"/>
      <c r="G41" s="131">
        <f t="shared" si="2"/>
        <v>3245786</v>
      </c>
      <c r="H41" s="132">
        <v>0</v>
      </c>
      <c r="I41" s="132">
        <f t="shared" si="1"/>
        <v>3245786</v>
      </c>
      <c r="J41" s="79">
        <f>1732043+1385702+128041</f>
        <v>3245786</v>
      </c>
    </row>
    <row r="42" spans="1:10" ht="34.200000000000003" customHeight="1" x14ac:dyDescent="0.35">
      <c r="A42" s="48"/>
      <c r="B42" s="48"/>
      <c r="C42" s="48"/>
      <c r="D42" s="67" t="s">
        <v>42</v>
      </c>
      <c r="E42" s="48"/>
      <c r="F42" s="48"/>
      <c r="G42" s="131">
        <f t="shared" si="2"/>
        <v>11721977</v>
      </c>
      <c r="H42" s="79">
        <f>H13+H21+H25+H31+H34+H37</f>
        <v>7706391</v>
      </c>
      <c r="I42" s="79">
        <f>I13+I21+I25+I31+I34+I37</f>
        <v>4015586</v>
      </c>
      <c r="J42" s="79">
        <f>J13+J21+J25+J31+J34+J37</f>
        <v>4015586</v>
      </c>
    </row>
    <row r="43" spans="1:10" x14ac:dyDescent="0.35">
      <c r="I43" s="162"/>
    </row>
    <row r="44" spans="1:10" s="29" customFormat="1" ht="22.2" x14ac:dyDescent="0.35">
      <c r="A44" s="29" t="s">
        <v>198</v>
      </c>
      <c r="G44" s="29" t="s">
        <v>199</v>
      </c>
      <c r="I44" s="100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2021-11-11T10:06:38Z</cp:lastPrinted>
  <dcterms:created xsi:type="dcterms:W3CDTF">2014-12-27T12:45:40Z</dcterms:created>
  <dcterms:modified xsi:type="dcterms:W3CDTF">2021-12-16T07:36:54Z</dcterms:modified>
</cp:coreProperties>
</file>