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_11\"/>
    </mc:Choice>
  </mc:AlternateContent>
  <xr:revisionPtr revIDLastSave="0" documentId="8_{0113B6E1-0FF9-4B46-9FB7-5FB16483C2CD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Додаток 1" sheetId="1" r:id="rId1"/>
    <sheet name="Додаток 2" sheetId="2" r:id="rId2"/>
    <sheet name="Додаток 3" sheetId="4" r:id="rId3"/>
    <sheet name="Додаток 4" sheetId="8" r:id="rId4"/>
    <sheet name="Додаток 5 " sheetId="9" r:id="rId5"/>
    <sheet name="Додаток 6" sheetId="5" r:id="rId6"/>
    <sheet name="Додаток 7" sheetId="6" r:id="rId7"/>
  </sheets>
  <definedNames>
    <definedName name="_xlnm.Print_Titles" localSheetId="0">'Додаток 1'!$10:$12</definedName>
    <definedName name="_xlnm.Print_Titles" localSheetId="2">'Додаток 3'!$10:$13</definedName>
    <definedName name="_xlnm.Print_Titles" localSheetId="5">'Додаток 6'!$10:$12</definedName>
    <definedName name="_xlnm.Print_Area" localSheetId="1">'Додаток 2'!$A$1:$F$25</definedName>
    <definedName name="_xlnm.Print_Area" localSheetId="2">'Додаток 3'!$A$1:$P$45</definedName>
    <definedName name="_xlnm.Print_Area" localSheetId="4">'Додаток 5 '!$A$1:$J$17</definedName>
    <definedName name="_xlnm.Print_Area" localSheetId="5">'Додаток 6'!$A$1:$J$42</definedName>
    <definedName name="_xlnm.Print_Area" localSheetId="6">'Додаток 7'!$A$1:$L$29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5" l="1"/>
  <c r="H39" i="5"/>
  <c r="H36" i="5"/>
  <c r="H33" i="5"/>
  <c r="H30" i="5"/>
  <c r="H28" i="5"/>
  <c r="H27" i="5"/>
  <c r="H24" i="5"/>
  <c r="H23" i="5"/>
  <c r="H16" i="5"/>
  <c r="F15" i="8"/>
  <c r="E15" i="8" s="1"/>
  <c r="F17" i="2"/>
  <c r="D17" i="2"/>
  <c r="D35" i="1"/>
  <c r="D34" i="1"/>
  <c r="D23" i="1"/>
  <c r="D22" i="1"/>
  <c r="D21" i="1"/>
  <c r="D38" i="1"/>
  <c r="D18" i="1"/>
  <c r="O16" i="4"/>
  <c r="K16" i="4"/>
  <c r="F16" i="4"/>
  <c r="F39" i="4"/>
  <c r="F34" i="4"/>
  <c r="F32" i="4"/>
  <c r="F31" i="4"/>
  <c r="F30" i="4"/>
  <c r="G28" i="4"/>
  <c r="F28" i="4"/>
  <c r="F26" i="4"/>
  <c r="F23" i="4"/>
  <c r="H38" i="4"/>
  <c r="G38" i="4"/>
  <c r="F27" i="4"/>
  <c r="F21" i="4"/>
  <c r="I15" i="4"/>
  <c r="L15" i="4"/>
  <c r="N15" i="4"/>
  <c r="G18" i="4"/>
  <c r="H18" i="4"/>
  <c r="I18" i="4"/>
  <c r="K18" i="4"/>
  <c r="L18" i="4"/>
  <c r="M18" i="4"/>
  <c r="M15" i="4" s="1"/>
  <c r="N18" i="4"/>
  <c r="O18" i="4"/>
  <c r="F19" i="4"/>
  <c r="F18" i="4" s="1"/>
  <c r="E18" i="4" s="1"/>
  <c r="J19" i="4"/>
  <c r="J20" i="4"/>
  <c r="E19" i="4"/>
  <c r="E20" i="4"/>
  <c r="P20" i="4" l="1"/>
  <c r="J18" i="4"/>
  <c r="P18" i="4" s="1"/>
  <c r="P19" i="4"/>
  <c r="C27" i="6" l="1"/>
  <c r="B27" i="6"/>
  <c r="D55" i="1"/>
  <c r="E54" i="1"/>
  <c r="F54" i="1"/>
  <c r="D54" i="1"/>
  <c r="C54" i="1"/>
  <c r="C55" i="1"/>
  <c r="C56" i="1"/>
  <c r="K40" i="4" l="1"/>
  <c r="J40" i="4"/>
  <c r="E40" i="4"/>
  <c r="C53" i="1"/>
  <c r="P40" i="4" l="1"/>
  <c r="O32" i="4"/>
  <c r="O15" i="4" s="1"/>
  <c r="J15" i="4" s="1"/>
  <c r="K32" i="4"/>
  <c r="K15" i="4" s="1"/>
  <c r="I13" i="9"/>
  <c r="I17" i="9" s="1"/>
  <c r="I14" i="9"/>
  <c r="I16" i="9"/>
  <c r="G16" i="9"/>
  <c r="H38" i="5"/>
  <c r="J39" i="5"/>
  <c r="J38" i="5" s="1"/>
  <c r="I41" i="5"/>
  <c r="G41" i="5" s="1"/>
  <c r="J15" i="8"/>
  <c r="H15" i="8"/>
  <c r="C15" i="8"/>
  <c r="J35" i="4"/>
  <c r="E35" i="4"/>
  <c r="F17" i="4"/>
  <c r="F15" i="4" s="1"/>
  <c r="H16" i="4"/>
  <c r="H15" i="4" s="1"/>
  <c r="G16" i="4"/>
  <c r="G15" i="4" s="1"/>
  <c r="D51" i="1"/>
  <c r="K15" i="8" l="1"/>
  <c r="P35" i="4"/>
  <c r="F59" i="1"/>
  <c r="E59" i="1"/>
  <c r="D59" i="1"/>
  <c r="F43" i="4" l="1"/>
  <c r="F42" i="4" s="1"/>
  <c r="G43" i="4"/>
  <c r="G42" i="4" s="1"/>
  <c r="H43" i="4"/>
  <c r="H42" i="4" s="1"/>
  <c r="I43" i="4"/>
  <c r="I42" i="4" s="1"/>
  <c r="J43" i="4"/>
  <c r="J42" i="4" s="1"/>
  <c r="K43" i="4"/>
  <c r="K42" i="4" s="1"/>
  <c r="L43" i="4"/>
  <c r="L42" i="4" s="1"/>
  <c r="M43" i="4"/>
  <c r="M42" i="4" s="1"/>
  <c r="N43" i="4"/>
  <c r="N42" i="4" s="1"/>
  <c r="O43" i="4"/>
  <c r="O42" i="4" s="1"/>
  <c r="P44" i="4"/>
  <c r="E43" i="4"/>
  <c r="E42" i="4" s="1"/>
  <c r="P42" i="4" l="1"/>
  <c r="P43" i="4"/>
  <c r="E17" i="2"/>
  <c r="H26" i="5" l="1"/>
  <c r="I27" i="5"/>
  <c r="G27" i="5" s="1"/>
  <c r="H22" i="5"/>
  <c r="E45" i="1" l="1"/>
  <c r="E44" i="1" s="1"/>
  <c r="E43" i="1" s="1"/>
  <c r="D45" i="1"/>
  <c r="D44" i="1" s="1"/>
  <c r="D43" i="1" s="1"/>
  <c r="C46" i="1"/>
  <c r="D33" i="1"/>
  <c r="C45" i="1" l="1"/>
  <c r="C43" i="1"/>
  <c r="C44" i="1"/>
  <c r="C35" i="1" l="1"/>
  <c r="E15" i="1"/>
  <c r="E14" i="1" s="1"/>
  <c r="F15" i="1"/>
  <c r="F14" i="1" s="1"/>
  <c r="D15" i="1"/>
  <c r="D14" i="1" s="1"/>
  <c r="C16" i="1"/>
  <c r="C15" i="1" l="1"/>
  <c r="C14" i="1"/>
  <c r="C18" i="6" l="1"/>
  <c r="H37" i="4" l="1"/>
  <c r="I37" i="4"/>
  <c r="K37" i="4"/>
  <c r="L37" i="4"/>
  <c r="M37" i="4"/>
  <c r="N37" i="4"/>
  <c r="O37" i="4"/>
  <c r="F37" i="4"/>
  <c r="J37" i="4" l="1"/>
  <c r="J33" i="4" l="1"/>
  <c r="E33" i="4"/>
  <c r="P33" i="4" l="1"/>
  <c r="D17" i="1"/>
  <c r="J16" i="4" l="1"/>
  <c r="J17" i="4"/>
  <c r="J21" i="4"/>
  <c r="J22" i="4"/>
  <c r="J23" i="4"/>
  <c r="J24" i="4"/>
  <c r="J25" i="4"/>
  <c r="J26" i="4"/>
  <c r="J27" i="4"/>
  <c r="J28" i="4"/>
  <c r="J29" i="4"/>
  <c r="J30" i="4"/>
  <c r="J31" i="4"/>
  <c r="J32" i="4"/>
  <c r="J34" i="4"/>
  <c r="J38" i="4"/>
  <c r="J39" i="4"/>
  <c r="J41" i="4"/>
  <c r="J37" i="5" l="1"/>
  <c r="H37" i="5"/>
  <c r="J35" i="5"/>
  <c r="J34" i="5" s="1"/>
  <c r="H35" i="5"/>
  <c r="H34" i="5" s="1"/>
  <c r="J32" i="5"/>
  <c r="J31" i="5" s="1"/>
  <c r="H32" i="5"/>
  <c r="H31" i="5" s="1"/>
  <c r="J25" i="5"/>
  <c r="H25" i="5"/>
  <c r="H21" i="5"/>
  <c r="J19" i="5"/>
  <c r="J18" i="5" s="1"/>
  <c r="J13" i="5" s="1"/>
  <c r="H19" i="5"/>
  <c r="H18" i="5" s="1"/>
  <c r="H15" i="5"/>
  <c r="H14" i="5" s="1"/>
  <c r="I14" i="5"/>
  <c r="I15" i="5"/>
  <c r="I16" i="5"/>
  <c r="G16" i="5" s="1"/>
  <c r="I17" i="5"/>
  <c r="G17" i="5" s="1"/>
  <c r="I20" i="5"/>
  <c r="I19" i="5" s="1"/>
  <c r="I21" i="5"/>
  <c r="I22" i="5"/>
  <c r="G22" i="5" s="1"/>
  <c r="I23" i="5"/>
  <c r="G23" i="5" s="1"/>
  <c r="I26" i="5"/>
  <c r="G28" i="5"/>
  <c r="I29" i="5"/>
  <c r="G29" i="5" s="1"/>
  <c r="I30" i="5"/>
  <c r="G30" i="5" s="1"/>
  <c r="I24" i="5"/>
  <c r="G24" i="5" s="1"/>
  <c r="I33" i="5"/>
  <c r="G33" i="5" s="1"/>
  <c r="I36" i="5"/>
  <c r="G36" i="5" s="1"/>
  <c r="I39" i="5"/>
  <c r="I40" i="5"/>
  <c r="G40" i="5" s="1"/>
  <c r="G39" i="5" l="1"/>
  <c r="I38" i="5"/>
  <c r="I37" i="5" s="1"/>
  <c r="G37" i="5" s="1"/>
  <c r="I35" i="5"/>
  <c r="J42" i="5"/>
  <c r="G26" i="5"/>
  <c r="G20" i="5"/>
  <c r="G21" i="5"/>
  <c r="I25" i="5"/>
  <c r="G25" i="5" s="1"/>
  <c r="I32" i="5"/>
  <c r="I18" i="5"/>
  <c r="G18" i="5" s="1"/>
  <c r="G19" i="5"/>
  <c r="G14" i="5"/>
  <c r="H13" i="5"/>
  <c r="H42" i="5" s="1"/>
  <c r="I13" i="5"/>
  <c r="G15" i="5"/>
  <c r="M36" i="4"/>
  <c r="N36" i="4"/>
  <c r="O36" i="4"/>
  <c r="K36" i="4"/>
  <c r="H36" i="4"/>
  <c r="I36" i="4"/>
  <c r="F36" i="4"/>
  <c r="M14" i="4"/>
  <c r="N14" i="4"/>
  <c r="O14" i="4"/>
  <c r="K14" i="4"/>
  <c r="G14" i="4"/>
  <c r="H14" i="4"/>
  <c r="I14" i="4"/>
  <c r="F14" i="4"/>
  <c r="G38" i="5" l="1"/>
  <c r="G13" i="5"/>
  <c r="I34" i="5"/>
  <c r="G34" i="5" s="1"/>
  <c r="G35" i="5"/>
  <c r="M45" i="4"/>
  <c r="O45" i="4"/>
  <c r="L36" i="4"/>
  <c r="J36" i="4" s="1"/>
  <c r="L14" i="4"/>
  <c r="J14" i="4" s="1"/>
  <c r="I31" i="5"/>
  <c r="G31" i="5" s="1"/>
  <c r="G32" i="5"/>
  <c r="I45" i="4"/>
  <c r="N45" i="4"/>
  <c r="K45" i="4"/>
  <c r="H45" i="4"/>
  <c r="F45" i="4"/>
  <c r="E15" i="4"/>
  <c r="E16" i="4"/>
  <c r="P16" i="4" s="1"/>
  <c r="E17" i="4"/>
  <c r="P17" i="4" s="1"/>
  <c r="E21" i="4"/>
  <c r="P21" i="4" s="1"/>
  <c r="E22" i="4"/>
  <c r="P22" i="4" s="1"/>
  <c r="E23" i="4"/>
  <c r="P23" i="4" s="1"/>
  <c r="E24" i="4"/>
  <c r="P24" i="4" s="1"/>
  <c r="E25" i="4"/>
  <c r="P25" i="4" s="1"/>
  <c r="E26" i="4"/>
  <c r="P26" i="4" s="1"/>
  <c r="E27" i="4"/>
  <c r="P27" i="4" s="1"/>
  <c r="E28" i="4"/>
  <c r="P28" i="4" s="1"/>
  <c r="E29" i="4"/>
  <c r="P29" i="4" s="1"/>
  <c r="E30" i="4"/>
  <c r="P30" i="4" s="1"/>
  <c r="E31" i="4"/>
  <c r="P31" i="4" s="1"/>
  <c r="E32" i="4"/>
  <c r="P32" i="4" s="1"/>
  <c r="E34" i="4"/>
  <c r="P34" i="4" s="1"/>
  <c r="E36" i="4"/>
  <c r="E37" i="4"/>
  <c r="P37" i="4" s="1"/>
  <c r="E38" i="4"/>
  <c r="P38" i="4" s="1"/>
  <c r="E39" i="4"/>
  <c r="P39" i="4" s="1"/>
  <c r="E41" i="4"/>
  <c r="P41" i="4" s="1"/>
  <c r="E14" i="4"/>
  <c r="E45" i="4" l="1"/>
  <c r="I42" i="5"/>
  <c r="G42" i="5" s="1"/>
  <c r="P14" i="4"/>
  <c r="P36" i="4"/>
  <c r="L45" i="4"/>
  <c r="J45" i="4" s="1"/>
  <c r="P15" i="4"/>
  <c r="P45" i="4"/>
  <c r="E57" i="1"/>
  <c r="E52" i="1" s="1"/>
  <c r="F57" i="1"/>
  <c r="F52" i="1" s="1"/>
  <c r="D57" i="1"/>
  <c r="D52" i="1" s="1"/>
  <c r="C59" i="1"/>
  <c r="E17" i="1" l="1"/>
  <c r="E13" i="1" s="1"/>
  <c r="F17" i="1"/>
  <c r="F13" i="1" s="1"/>
  <c r="C18" i="1"/>
  <c r="D20" i="1"/>
  <c r="C17" i="1" l="1"/>
  <c r="C60" i="1"/>
  <c r="C61" i="1"/>
  <c r="Q37" i="4" l="1"/>
  <c r="C57" i="1" l="1"/>
  <c r="C62" i="1"/>
  <c r="C52" i="1" l="1"/>
  <c r="E50" i="1"/>
  <c r="F50" i="1"/>
  <c r="D50" i="1"/>
  <c r="C51" i="1"/>
  <c r="F49" i="1" l="1"/>
  <c r="F48" i="1" s="1"/>
  <c r="D49" i="1"/>
  <c r="D48" i="1" s="1"/>
  <c r="E49" i="1"/>
  <c r="E48" i="1" s="1"/>
  <c r="C50" i="1"/>
  <c r="E25" i="1"/>
  <c r="F25" i="1"/>
  <c r="D25" i="1"/>
  <c r="D19" i="1" s="1"/>
  <c r="D13" i="1" s="1"/>
  <c r="C27" i="1"/>
  <c r="C28" i="1"/>
  <c r="C29" i="1"/>
  <c r="C30" i="1"/>
  <c r="C48" i="1" l="1"/>
  <c r="C49" i="1"/>
  <c r="C29" i="6" l="1"/>
  <c r="D29" i="6"/>
  <c r="E29" i="6"/>
  <c r="F29" i="6"/>
  <c r="G29" i="6"/>
  <c r="H29" i="6"/>
  <c r="B29" i="6"/>
  <c r="L19" i="6" l="1"/>
  <c r="L20" i="6"/>
  <c r="L21" i="6"/>
  <c r="L22" i="6"/>
  <c r="L23" i="6"/>
  <c r="L24" i="6"/>
  <c r="L25" i="6"/>
  <c r="L26" i="6"/>
  <c r="L27" i="6"/>
  <c r="L28" i="6"/>
  <c r="L18" i="6"/>
  <c r="L29" i="6" s="1"/>
  <c r="D23" i="2" l="1"/>
  <c r="D22" i="2"/>
  <c r="D37" i="1" l="1"/>
  <c r="D36" i="1" s="1"/>
  <c r="C36" i="1" s="1"/>
  <c r="C38" i="1"/>
  <c r="D14" i="2"/>
  <c r="D13" i="2" s="1"/>
  <c r="D18" i="2" s="1"/>
  <c r="C20" i="1"/>
  <c r="C21" i="1"/>
  <c r="C22" i="1"/>
  <c r="C23" i="1"/>
  <c r="C24" i="1"/>
  <c r="C25" i="1"/>
  <c r="C26" i="1"/>
  <c r="D24" i="2"/>
  <c r="K27" i="6"/>
  <c r="K28" i="6" s="1"/>
  <c r="K22" i="6"/>
  <c r="D21" i="6"/>
  <c r="H21" i="6"/>
  <c r="J27" i="6"/>
  <c r="J28" i="6" s="1"/>
  <c r="J22" i="6"/>
  <c r="C21" i="6"/>
  <c r="G21" i="6"/>
  <c r="I27" i="6"/>
  <c r="I28" i="6" s="1"/>
  <c r="I22" i="6"/>
  <c r="B21" i="6"/>
  <c r="F21" i="6"/>
  <c r="H28" i="6"/>
  <c r="H22" i="6"/>
  <c r="G28" i="6"/>
  <c r="G22" i="6"/>
  <c r="F28" i="6"/>
  <c r="F22" i="6"/>
  <c r="D28" i="6"/>
  <c r="D22" i="6"/>
  <c r="C28" i="6"/>
  <c r="C22" i="6"/>
  <c r="B28" i="6"/>
  <c r="B22" i="6"/>
  <c r="K20" i="6"/>
  <c r="J20" i="6"/>
  <c r="I20" i="6"/>
  <c r="K19" i="6"/>
  <c r="J19" i="6"/>
  <c r="I19" i="6"/>
  <c r="K18" i="6"/>
  <c r="K29" i="6" s="1"/>
  <c r="J18" i="6"/>
  <c r="I18" i="6"/>
  <c r="I29" i="6" s="1"/>
  <c r="C23" i="2"/>
  <c r="C22" i="2"/>
  <c r="E14" i="2"/>
  <c r="E13" i="2" s="1"/>
  <c r="E18" i="2" s="1"/>
  <c r="C16" i="2"/>
  <c r="C15" i="2"/>
  <c r="C42" i="1"/>
  <c r="E40" i="1"/>
  <c r="E39" i="1" s="1"/>
  <c r="F40" i="1"/>
  <c r="F39" i="1" s="1"/>
  <c r="D40" i="1"/>
  <c r="E33" i="1"/>
  <c r="F33" i="1"/>
  <c r="F32" i="1" s="1"/>
  <c r="D32" i="1"/>
  <c r="C34" i="1"/>
  <c r="C41" i="1"/>
  <c r="D39" i="1"/>
  <c r="E24" i="2"/>
  <c r="E21" i="2" s="1"/>
  <c r="E20" i="2" s="1"/>
  <c r="E25" i="2" s="1"/>
  <c r="F24" i="2"/>
  <c r="F21" i="2" s="1"/>
  <c r="F20" i="2" s="1"/>
  <c r="F25" i="2" s="1"/>
  <c r="F14" i="2"/>
  <c r="F13" i="2" s="1"/>
  <c r="F18" i="2" s="1"/>
  <c r="C17" i="2"/>
  <c r="H24" i="2" l="1"/>
  <c r="D21" i="2"/>
  <c r="D20" i="2" s="1"/>
  <c r="D25" i="2" s="1"/>
  <c r="C25" i="2" s="1"/>
  <c r="C37" i="1"/>
  <c r="J29" i="6"/>
  <c r="J21" i="6"/>
  <c r="C40" i="1"/>
  <c r="D31" i="1"/>
  <c r="D47" i="1" s="1"/>
  <c r="I21" i="6"/>
  <c r="C24" i="2"/>
  <c r="C21" i="2" s="1"/>
  <c r="C18" i="2"/>
  <c r="C19" i="1"/>
  <c r="C39" i="1"/>
  <c r="F31" i="1"/>
  <c r="F47" i="1" s="1"/>
  <c r="F63" i="1" s="1"/>
  <c r="K21" i="6"/>
  <c r="C13" i="2"/>
  <c r="E32" i="1"/>
  <c r="C33" i="1"/>
  <c r="C14" i="2"/>
  <c r="C20" i="2" l="1"/>
  <c r="C13" i="1"/>
  <c r="C32" i="1"/>
  <c r="E31" i="1"/>
  <c r="E47" i="1" l="1"/>
  <c r="E63" i="1" s="1"/>
  <c r="C31" i="1"/>
  <c r="U22" i="4" l="1"/>
  <c r="C47" i="1"/>
  <c r="D63" i="1"/>
  <c r="C63" i="1" s="1"/>
  <c r="G37" i="4" l="1"/>
  <c r="G36" i="4" s="1"/>
  <c r="G45" i="4" s="1"/>
</calcChain>
</file>

<file path=xl/sharedStrings.xml><?xml version="1.0" encoding="utf-8"?>
<sst xmlns="http://schemas.openxmlformats.org/spreadsheetml/2006/main" count="449" uniqueCount="265">
  <si>
    <t>ДОХОДИ</t>
  </si>
  <si>
    <t xml:space="preserve">грн. </t>
  </si>
  <si>
    <t>Загальний фонд</t>
  </si>
  <si>
    <t>Спеціальний фонд</t>
  </si>
  <si>
    <t>ПОДАТКОВІ НАДХОДЖЕННЯ</t>
  </si>
  <si>
    <t>НЕПОДАТКОВІ  НАДХОДЖЕННЯ</t>
  </si>
  <si>
    <t>21000000 </t>
  </si>
  <si>
    <t>Доходи від власності та підприємницької діяльності </t>
  </si>
  <si>
    <t>Інші надходження</t>
  </si>
  <si>
    <t>Адміністративні штрафи та інші санкції</t>
  </si>
  <si>
    <t xml:space="preserve">Власні надходження бюджетних установ </t>
  </si>
  <si>
    <t>РАЗОМ ДОХОДІВ</t>
  </si>
  <si>
    <t>ОФІЦІЙНІ ТРАНСФЕРТИ</t>
  </si>
  <si>
    <t>КЕРУЮЧИЙ СПРАВАМИ ВИКОНКОМУ</t>
  </si>
  <si>
    <t>О.О. ГИЖКО</t>
  </si>
  <si>
    <t>Код</t>
  </si>
  <si>
    <t>Всього</t>
  </si>
  <si>
    <t>до рішення районної</t>
  </si>
  <si>
    <t xml:space="preserve">"Про районний у місті </t>
  </si>
  <si>
    <t>бюджет на 2015 рік"</t>
  </si>
  <si>
    <t>грн.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</si>
  <si>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</si>
  <si>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</si>
  <si>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</si>
  <si>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</si>
  <si>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</si>
  <si>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</si>
  <si>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</si>
  <si>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</t>
  </si>
  <si>
    <t xml:space="preserve"> </t>
  </si>
  <si>
    <t>Разом</t>
  </si>
  <si>
    <t>з них</t>
  </si>
  <si>
    <t>оплата праці</t>
  </si>
  <si>
    <t>комунальні послуги та енергоносії</t>
  </si>
  <si>
    <t>Виконком Довгинцівської  районної в місті ради</t>
  </si>
  <si>
    <t>Управління  праці  та соціального захисту населення виконкому Довгинцівської районної в місті ради</t>
  </si>
  <si>
    <t>видатки споживання</t>
  </si>
  <si>
    <t>видатки розвитку</t>
  </si>
  <si>
    <t>0111</t>
  </si>
  <si>
    <t>1040</t>
  </si>
  <si>
    <t>0810</t>
  </si>
  <si>
    <t>1010</t>
  </si>
  <si>
    <t>1020</t>
  </si>
  <si>
    <t xml:space="preserve">ПЕРЕЛІК        </t>
  </si>
  <si>
    <t>УСЬОГО</t>
  </si>
  <si>
    <t xml:space="preserve">до рішення районної </t>
  </si>
  <si>
    <t xml:space="preserve"> ЛІМІТИ СПОЖИВАННЯ       </t>
  </si>
  <si>
    <t>Найменування</t>
  </si>
  <si>
    <t>Тепло</t>
  </si>
  <si>
    <t>Вода</t>
  </si>
  <si>
    <t>Електро-</t>
  </si>
  <si>
    <t>енергія</t>
  </si>
  <si>
    <t>Гкал</t>
  </si>
  <si>
    <t>кВт/г</t>
  </si>
  <si>
    <t>Виконавчий комітет Довгинцівської районної в місті ради</t>
  </si>
  <si>
    <t>з них: виконком</t>
  </si>
  <si>
    <t>управління праці та соціального захисту населення</t>
  </si>
  <si>
    <t>Усього за функцією 010116 "Органи місцевого самовря-дування"</t>
  </si>
  <si>
    <t>Усього за функцією 130107 "Утримання та навчально-</t>
  </si>
  <si>
    <t>тренувальна робота дитячо - юнацьких спортивних</t>
  </si>
  <si>
    <t>шкіл"</t>
  </si>
  <si>
    <t>Комунальний заклад "Притулок для неповнолітніх "Пролісок"</t>
  </si>
  <si>
    <t>Всього по функції 090700 Притулки для неповнолітніх</t>
  </si>
  <si>
    <t>Усього за функцією 091204 "Територіальні центри соціального обслуговування (надання соціальних послуг)"</t>
  </si>
  <si>
    <t>УСЬОГО ПО РАЙОНУ</t>
  </si>
  <si>
    <t>Додаток 1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</si>
  <si>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</si>
  <si>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</si>
  <si>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</si>
  <si>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</si>
  <si>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</si>
  <si>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</si>
  <si>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Додаток 2</t>
  </si>
  <si>
    <t>0829</t>
  </si>
  <si>
    <t>1050</t>
  </si>
  <si>
    <t>Організація та проведення громадських робіт</t>
  </si>
  <si>
    <t>в місті ради VІІ скликання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</si>
  <si>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</si>
  <si>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</si>
  <si>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</si>
  <si>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Заходи державної політики з питань дітей та їх соціального захисту</t>
  </si>
  <si>
    <t>3112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</si>
  <si>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</si>
  <si>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</si>
  <si>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</si>
  <si>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0620</t>
  </si>
  <si>
    <t>3104</t>
  </si>
  <si>
    <t xml:space="preserve"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 </t>
  </si>
  <si>
    <t>Туристичний збір </t>
  </si>
  <si>
    <t>Туристичний збір, сплачений юридичними особами </t>
  </si>
  <si>
    <t>Реалізація державної політики у молодіжній сфері</t>
  </si>
  <si>
    <t>установи</t>
  </si>
  <si>
    <t>Газ</t>
  </si>
  <si>
    <r>
      <t>м</t>
    </r>
    <r>
      <rPr>
        <sz val="14"/>
        <rFont val="Calibri"/>
        <family val="2"/>
        <charset val="204"/>
      </rPr>
      <t>³</t>
    </r>
  </si>
  <si>
    <t>3130</t>
  </si>
  <si>
    <t>0200000</t>
  </si>
  <si>
    <t>0210000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</si>
  <si>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</si>
  <si>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</si>
  <si>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</si>
  <si>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0213112</t>
  </si>
  <si>
    <t>0213120</t>
  </si>
  <si>
    <t>3120</t>
  </si>
  <si>
    <t>0213122</t>
  </si>
  <si>
    <t>0213123</t>
  </si>
  <si>
    <t>3122</t>
  </si>
  <si>
    <t>3123</t>
  </si>
  <si>
    <t>0213130</t>
  </si>
  <si>
    <t>0215061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</si>
  <si>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</si>
  <si>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</si>
  <si>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0216030</t>
  </si>
  <si>
    <t>6030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</si>
  <si>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</si>
  <si>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</si>
  <si>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</si>
  <si>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</si>
  <si>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</si>
  <si>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0800000</t>
  </si>
  <si>
    <t>0810000</t>
  </si>
  <si>
    <t>0813104</t>
  </si>
  <si>
    <t>0813160</t>
  </si>
  <si>
    <t>3160</t>
  </si>
  <si>
    <t>Підвищення кваліфікації депутатів місцевих рад та посадових осіб місцевого самоврядування</t>
  </si>
  <si>
    <t>0210170</t>
  </si>
  <si>
    <t>0170</t>
  </si>
  <si>
    <t>0131</t>
  </si>
  <si>
    <t>Туристичний збір, сплачений фізичними особами </t>
  </si>
  <si>
    <t xml:space="preserve">Від органів державного управління  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</si>
  <si>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</si>
  <si>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</si>
  <si>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</si>
  <si>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0213210</t>
  </si>
  <si>
    <t>3210</t>
  </si>
  <si>
    <t>0213242</t>
  </si>
  <si>
    <t>Інші заходи у сфері соціального захисту і соціального забезпечення</t>
  </si>
  <si>
    <t>0214082</t>
  </si>
  <si>
    <t>Інші заходи в галузі культури і мистецтва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</si>
  <si>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</si>
  <si>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</si>
  <si>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Субвенція з місцевого бюджету на здійснення заходів щодо соціально - 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</si>
  <si>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у тому числі:</t>
  </si>
  <si>
    <t xml:space="preserve">Інші субвенції з місцевого бюджету </t>
  </si>
  <si>
    <t>на облаштування житлових приміщень, придбаних у 2018 році за рахунок субвенції з державного бюджету на придбання житла для розвитку сімейних та інших форм виховання, наближених до сімейних</t>
  </si>
  <si>
    <t>Комунальна установа "Територіальний центр соціального обслуговування (надання соціальних послуг) у Довгинцівському районі" Криворізької міської ради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</si>
  <si>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</si>
  <si>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</si>
  <si>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Найменування згідно
 з Класифікацією доходів бюджету</t>
  </si>
  <si>
    <t>Усього</t>
  </si>
  <si>
    <t>усього</t>
  </si>
  <si>
    <t>у тому числі бюджет розвитку</t>
  </si>
  <si>
    <t>УСЬОГО ДОХОДІВ (без урахування міжбюджетних трансфертів)</t>
  </si>
  <si>
    <t>Найменування 
згідно з Класифікацією фінансування бюджету</t>
  </si>
  <si>
    <t>Фінансування за типом кредитора</t>
  </si>
  <si>
    <t>Загальне фінансування</t>
  </si>
  <si>
    <r>
      <t>Фінансування  за типом боргового зобов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>язання</t>
    </r>
  </si>
  <si>
    <t>Код Функціональної класифікації видатків та кредитування бюджету</t>
  </si>
  <si>
    <t>0213140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</si>
  <si>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</si>
  <si>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 xml:space="preserve">УСЬОГО </t>
  </si>
  <si>
    <t>Код Програмної класифікації видатків та кредитування місцевого бюджету</t>
  </si>
  <si>
    <t>Найменування місцевої / регіональної програми</t>
  </si>
  <si>
    <t>0216086</t>
  </si>
  <si>
    <t>6086</t>
  </si>
  <si>
    <t>Інша діяльність щодо забезпечення житлом громадян</t>
  </si>
  <si>
    <t>0610</t>
  </si>
  <si>
    <t>Рентна плата та плата за використання інших природних ресурсів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</si>
  <si>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</si>
  <si>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</si>
  <si>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</si>
  <si>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30000000 </t>
  </si>
  <si>
    <t xml:space="preserve">Доходи від операцій з капіталом  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</si>
  <si>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</si>
  <si>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</si>
  <si>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продажу основного капіталу</t>
  </si>
  <si>
    <t>на фінансування проектів - переможців конкурсу місцевого розвитку "Громадський бюджет" у 2020 році</t>
  </si>
  <si>
    <t>районного у місті бюджету на 2020 рік</t>
  </si>
  <si>
    <t xml:space="preserve">РОЗПОДІЛ                                                                                                                                                                                                                                                                                                                                                                                                                                                                                                   видатків районного у місті бюджету на 2020 рік </t>
  </si>
  <si>
    <t>0213131</t>
  </si>
  <si>
    <t>Здійснення заходів та реалізація проектів на виконання Державної цільової соціальної програми "Молодь України"</t>
  </si>
  <si>
    <t>Міжбюджетні трансферти на 2020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</si>
  <si>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</si>
  <si>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</si>
  <si>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дотації:</t>
  </si>
  <si>
    <t xml:space="preserve">субвенції </t>
  </si>
  <si>
    <t>загального фонду на:</t>
  </si>
  <si>
    <t>спеціального фонду на:</t>
  </si>
  <si>
    <t>Трансферти іншим бюджетам</t>
  </si>
  <si>
    <t>Додаток 4</t>
  </si>
  <si>
    <t>04205100000</t>
  </si>
  <si>
    <t>інші дотації з місцевого бюджету (ККДБ 41040400)</t>
  </si>
  <si>
    <t>фінансування проектів-переможців конкурсу місцевого розвитку «Громадський бюджет» у 2020 році (ККДБ 41053900)</t>
  </si>
  <si>
    <t xml:space="preserve">Програма соціального захисту окремих категорій громадян Довгинцівського району на 2020-2022 роки </t>
  </si>
  <si>
    <t>місцевих програм, які фінансуватимуться за рахунок коштів районного у місті бюджету  у 2020 році</t>
  </si>
  <si>
    <t>Програма реалізації соціального захисту дітей на 2020 -         2022 роки</t>
  </si>
  <si>
    <t xml:space="preserve">Програма реалізації заходів щодо поліпшення становища молоді, жінок та сімей на 2020-2022 роки </t>
  </si>
  <si>
    <t>Програма реалізації культурно-мистецьких заходів державного та місцевого значення на 2020-2022 роки</t>
  </si>
  <si>
    <t>Програма реалізації заходів на розвиток фізичної культури і спорту на 2020-2022 роки</t>
  </si>
  <si>
    <r>
      <t>Програма реалізації заходів щодо благоустрою, утримання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єктів, територій району та житла, на 2020-2022 роки </t>
    </r>
  </si>
  <si>
    <t xml:space="preserve"> енергоносіїв у фізичних обсягах за кожною бюджетною установою, закладом на 2020 рік</t>
  </si>
  <si>
    <t>Додаток  3</t>
  </si>
  <si>
    <t>Додаток 6</t>
  </si>
  <si>
    <t>Рішення районної в місті ради від 24.12.2019 № 244</t>
  </si>
  <si>
    <t>Рішення районної в місті ради від 24.12.2019 № 241</t>
  </si>
  <si>
    <t>Рішення районної в місті ради від 24.12.2019 № 246</t>
  </si>
  <si>
    <t>Рішення районної в місті ради від 24.12.2019 № 242</t>
  </si>
  <si>
    <t>Рішення районної в місті ради від 24.12.2019 № 243</t>
  </si>
  <si>
    <t xml:space="preserve"> Рішення районної в місті ради від 24.12.2019 № 245</t>
  </si>
  <si>
    <t xml:space="preserve">   (код бюджету)</t>
  </si>
  <si>
    <t>04205607000</t>
  </si>
  <si>
    <t>на виконання доручень виборців депутатами обласної ради у 2020 році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</si>
  <si>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</si>
  <si>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</si>
  <si>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Код
бюджету
</t>
  </si>
  <si>
    <t>Місцевий бюджет міста Кривого Рогу</t>
  </si>
  <si>
    <t>виконання доручень виборців депутатами обласної ради у 2020 році за рахунок субвенції з обласного бюджету (ККДБ 41053900)</t>
  </si>
  <si>
    <t>Дата і номер документа, яким затверджено місцеву регіональну програму</t>
  </si>
  <si>
    <t>3700000</t>
  </si>
  <si>
    <t>Фінансовий відділ виконкому Довгинцівської районної в місті ради</t>
  </si>
  <si>
    <t>3710000</t>
  </si>
  <si>
    <t>3718700</t>
  </si>
  <si>
    <t>0133</t>
  </si>
  <si>
    <t>Резервний фонд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</si>
  <si>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</si>
  <si>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</si>
  <si>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</si>
  <si>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0217310</t>
  </si>
  <si>
    <t>7310</t>
  </si>
  <si>
    <t>0443</t>
  </si>
  <si>
    <t>Будівництво об'єктів житлово-комунального господарства</t>
  </si>
  <si>
    <t>(код бюджету)</t>
  </si>
  <si>
    <t>Код  Типової програмної класифікації видатків та кредитування місцевого 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</si>
  <si>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</si>
  <si>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будівництва, капітального ремонту/
вид будівельних робіт, у тому числі проєктні роботи
</t>
  </si>
  <si>
    <t>Загальна тривалість будівництва, капітального ремонту (рік початку і завершення)</t>
  </si>
  <si>
    <t>Загальна вартість будівництва, капітального ремонту,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</si>
  <si>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</si>
  <si>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будівництво, капітальний ремонт об'єкта у бюджетному періоді, гривень</t>
  </si>
  <si>
    <t>Рівень готовності об'єкта на кінець бюджетного періоду, %</t>
  </si>
  <si>
    <t>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у 2020 році</t>
  </si>
  <si>
    <t>РОЗПОДІЛ</t>
  </si>
  <si>
    <t>РАЗОМ ВИДАТКІВ БЮДЖЕТУ РОЗВИТКУ</t>
  </si>
  <si>
    <t>у тому числі за рахунок іншої субвенції з місцевого бюджету на фінансування проектів - переможців конкурсу місцевого розвитку "Громадський бюджет" у 2020 році</t>
  </si>
  <si>
    <t>Капітальний ремонт благоустрою частини території скверу біля будівлі виконавчого комітету Довгинцівської районної в місті ради, за адресою: Україна, Дніпропетровська область, м. Кривий Ріг, вул. Дніпровське шосе, 11, 50086</t>
  </si>
  <si>
    <t>Додаток  5</t>
  </si>
  <si>
    <t>Додаток 7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</si>
  <si>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</si>
  <si>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0813221</t>
  </si>
  <si>
    <t>1060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</si>
  <si>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</si>
  <si>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</si>
  <si>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 (ККДБ 41050400)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</si>
  <si>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бюджету, з них на:</t>
  </si>
  <si>
    <t>−підготовку і проведення місцевих виборів</t>
  </si>
  <si>
    <t>−виготовлення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</si>
  <si>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>Проведення місцевих виборів</t>
  </si>
  <si>
    <t>0210191</t>
  </si>
  <si>
    <t>0191</t>
  </si>
  <si>
    <t xml:space="preserve"> проведення виборів депутатів місцевих рад та сільських, селищних, міських голів, за рахунок відповідної субвенції з державного бюджету (ККДБ 41053000)</t>
  </si>
  <si>
    <t xml:space="preserve"> з них на:</t>
  </si>
  <si>
    <t>підготовку і проведення місцевих виборів</t>
  </si>
  <si>
    <t>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</si>
  <si>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>від  23.11.2020  № 279</t>
  </si>
  <si>
    <t>від 23.11.2020  № 279</t>
  </si>
  <si>
    <t>від  23.11.2020   №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</si>
</sst>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\-#,##0.00\ "/>
  </numFmts>
  <fonts count="31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Calibri"/>
      <family val="2"/>
      <charset val="204"/>
    </font>
    <font>
      <sz val="2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i/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6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3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24" fillId="0" borderId="0" applyFont="0" applyFill="0" applyBorder="0" applyAlignment="0" applyProtection="0"/>
  </cellStyleXfs>
  <cellXfs count="255">
    <xf numFmtId="0" fontId="0" fillId="0" borderId="0" xfId="0"/>
    <xf numFmtId="0" fontId="3" fillId="0" borderId="0" xfId="0" applyFont="1"/>
    <xf numFmtId="0" fontId="5" fillId="0" borderId="0" xfId="1" applyFont="1"/>
    <xf numFmtId="0" fontId="5" fillId="0" borderId="0" xfId="0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indent="3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justify" vertical="center" wrapText="1"/>
    </xf>
    <xf numFmtId="2" fontId="5" fillId="0" borderId="0" xfId="0" applyNumberFormat="1" applyFont="1"/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0" xfId="0" applyNumberFormat="1" applyFont="1"/>
    <xf numFmtId="1" fontId="5" fillId="0" borderId="0" xfId="1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1" applyFont="1"/>
    <xf numFmtId="0" fontId="10" fillId="0" borderId="0" xfId="1" applyFont="1" applyAlignment="1">
      <alignment vertical="center" wrapText="1"/>
    </xf>
    <xf numFmtId="0" fontId="9" fillId="0" borderId="0" xfId="0" applyFont="1"/>
    <xf numFmtId="0" fontId="9" fillId="0" borderId="0" xfId="1" applyFont="1" applyAlignment="1">
      <alignment vertical="center" wrapText="1"/>
    </xf>
    <xf numFmtId="0" fontId="3" fillId="0" borderId="0" xfId="0" applyFont="1" applyAlignment="1">
      <alignment horizontal="right"/>
    </xf>
    <xf numFmtId="0" fontId="11" fillId="0" borderId="0" xfId="0" applyFont="1" applyFill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12" fillId="0" borderId="0" xfId="0" applyFont="1"/>
    <xf numFmtId="0" fontId="5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top" shrinkToFi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/>
    <xf numFmtId="2" fontId="5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shrinkToFi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13" fillId="0" borderId="0" xfId="0" applyFont="1" applyFill="1"/>
    <xf numFmtId="0" fontId="14" fillId="0" borderId="0" xfId="1" applyFont="1" applyAlignment="1"/>
    <xf numFmtId="0" fontId="14" fillId="0" borderId="0" xfId="1" applyFont="1" applyAlignment="1">
      <alignment horizontal="left"/>
    </xf>
    <xf numFmtId="0" fontId="14" fillId="0" borderId="0" xfId="1" applyFont="1" applyFill="1" applyAlignment="1"/>
    <xf numFmtId="0" fontId="15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/>
    <xf numFmtId="0" fontId="16" fillId="0" borderId="0" xfId="0" applyFont="1" applyAlignment="1">
      <alignment vertical="top" shrinkToFit="1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/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14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9" fillId="0" borderId="0" xfId="0" applyFont="1" applyBorder="1"/>
    <xf numFmtId="2" fontId="5" fillId="0" borderId="0" xfId="0" applyNumberFormat="1" applyFont="1" applyBorder="1"/>
    <xf numFmtId="2" fontId="5" fillId="0" borderId="0" xfId="1" applyNumberFormat="1" applyFont="1" applyBorder="1" applyAlignment="1">
      <alignment horizontal="center" vertical="center"/>
    </xf>
    <xf numFmtId="4" fontId="3" fillId="0" borderId="0" xfId="0" applyNumberFormat="1" applyFont="1"/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justify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22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13" fillId="0" borderId="0" xfId="0" applyFont="1"/>
    <xf numFmtId="0" fontId="23" fillId="0" borderId="0" xfId="0" applyFont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0" applyFont="1" applyBorder="1"/>
    <xf numFmtId="0" fontId="26" fillId="0" borderId="3" xfId="0" applyFont="1" applyBorder="1" applyAlignment="1">
      <alignment vertical="center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30" fillId="0" borderId="1" xfId="2" applyNumberFormat="1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0" xfId="0" applyFont="1"/>
    <xf numFmtId="0" fontId="9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top"/>
    </xf>
    <xf numFmtId="0" fontId="5" fillId="0" borderId="1" xfId="0" applyFont="1" applyBorder="1" applyAlignment="1">
      <alignment horizontal="justify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shrinkToFit="1"/>
    </xf>
    <xf numFmtId="49" fontId="25" fillId="0" borderId="0" xfId="0" applyNumberFormat="1" applyFont="1" applyAlignment="1">
      <alignment horizontal="left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">
    <cellStyle name="Обычный" xfId="0" builtinId="0"/>
    <cellStyle name="Обычный 2" xfId="2" xr:uid="{00000000-0005-0000-0000-000001000000}"/>
    <cellStyle name="Обычный_Лист1" xfId="1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view="pageBreakPreview" zoomScale="70" zoomScaleNormal="100" zoomScaleSheetLayoutView="70" workbookViewId="0">
      <selection activeCell="D4" sqref="D4"/>
    </sheetView>
  </sheetViews>
  <sheetFormatPr defaultColWidth="9.109375" defaultRowHeight="18" x14ac:dyDescent="0.35"/>
  <cols>
    <col min="1" max="1" width="14.33203125" style="3" customWidth="1"/>
    <col min="2" max="2" width="88.33203125" style="3" customWidth="1"/>
    <col min="3" max="3" width="19.5546875" style="3" customWidth="1"/>
    <col min="4" max="4" width="20.44140625" style="3" customWidth="1"/>
    <col min="5" max="5" width="16.5546875" style="3" customWidth="1"/>
    <col min="6" max="6" width="17.5546875" style="3" customWidth="1"/>
    <col min="7" max="8" width="9.109375" style="3"/>
    <col min="9" max="9" width="19.5546875" style="87" bestFit="1" customWidth="1"/>
    <col min="10" max="16384" width="9.109375" style="3"/>
  </cols>
  <sheetData>
    <row r="1" spans="1:9" s="29" customFormat="1" ht="26.4" customHeight="1" x14ac:dyDescent="0.4">
      <c r="A1" s="27"/>
      <c r="B1" s="28"/>
      <c r="D1" s="74" t="s">
        <v>65</v>
      </c>
      <c r="E1" s="74"/>
      <c r="F1" s="74"/>
      <c r="I1" s="132"/>
    </row>
    <row r="2" spans="1:9" s="29" customFormat="1" ht="26.4" customHeight="1" x14ac:dyDescent="0.4">
      <c r="A2" s="27"/>
      <c r="B2" s="30"/>
      <c r="D2" s="75" t="s">
        <v>17</v>
      </c>
      <c r="E2" s="74"/>
      <c r="F2" s="74"/>
      <c r="I2" s="132"/>
    </row>
    <row r="3" spans="1:9" s="29" customFormat="1" ht="26.4" customHeight="1" x14ac:dyDescent="0.4">
      <c r="A3" s="27"/>
      <c r="B3" s="30"/>
      <c r="D3" s="76" t="s">
        <v>76</v>
      </c>
      <c r="E3" s="76"/>
      <c r="F3" s="76"/>
      <c r="I3" s="132"/>
    </row>
    <row r="4" spans="1:9" s="29" customFormat="1" ht="26.4" customHeight="1" x14ac:dyDescent="0.4">
      <c r="A4" s="27"/>
      <c r="B4" s="27"/>
      <c r="D4" s="74" t="s">
        <v>262</v>
      </c>
      <c r="E4" s="74"/>
      <c r="F4" s="74"/>
      <c r="I4" s="132"/>
    </row>
    <row r="5" spans="1:9" x14ac:dyDescent="0.35">
      <c r="A5" s="2"/>
      <c r="B5" s="2"/>
      <c r="C5" s="5"/>
      <c r="D5" s="2"/>
      <c r="E5" s="4"/>
      <c r="F5" s="6"/>
    </row>
    <row r="6" spans="1:9" s="29" customFormat="1" ht="55.8" customHeight="1" x14ac:dyDescent="0.35">
      <c r="A6" s="201" t="s">
        <v>0</v>
      </c>
      <c r="B6" s="201"/>
      <c r="C6" s="201"/>
      <c r="D6" s="201"/>
      <c r="E6" s="201"/>
      <c r="F6" s="201"/>
      <c r="I6" s="132"/>
    </row>
    <row r="7" spans="1:9" s="29" customFormat="1" ht="33" customHeight="1" x14ac:dyDescent="0.35">
      <c r="A7" s="202" t="s">
        <v>176</v>
      </c>
      <c r="B7" s="202"/>
      <c r="C7" s="202"/>
      <c r="D7" s="202"/>
      <c r="E7" s="202"/>
      <c r="F7" s="202"/>
      <c r="I7" s="132"/>
    </row>
    <row r="8" spans="1:9" s="26" customFormat="1" ht="27.6" customHeight="1" x14ac:dyDescent="0.35">
      <c r="A8" s="203" t="s">
        <v>209</v>
      </c>
      <c r="B8" s="203"/>
      <c r="C8" s="164"/>
      <c r="D8" s="164"/>
      <c r="E8" s="164"/>
      <c r="F8" s="164"/>
      <c r="I8" s="165"/>
    </row>
    <row r="9" spans="1:9" ht="16.95" customHeight="1" x14ac:dyDescent="0.35">
      <c r="A9" s="166" t="s">
        <v>208</v>
      </c>
      <c r="B9" s="166"/>
      <c r="C9" s="7"/>
      <c r="D9" s="7"/>
      <c r="E9" s="7"/>
      <c r="F9" s="8" t="s">
        <v>1</v>
      </c>
    </row>
    <row r="10" spans="1:9" ht="27.6" customHeight="1" x14ac:dyDescent="0.35">
      <c r="A10" s="200" t="s">
        <v>15</v>
      </c>
      <c r="B10" s="200" t="s">
        <v>147</v>
      </c>
      <c r="C10" s="200" t="s">
        <v>148</v>
      </c>
      <c r="D10" s="200" t="s">
        <v>2</v>
      </c>
      <c r="E10" s="200" t="s">
        <v>3</v>
      </c>
      <c r="F10" s="200"/>
    </row>
    <row r="11" spans="1:9" ht="61.95" customHeight="1" x14ac:dyDescent="0.35">
      <c r="A11" s="200"/>
      <c r="B11" s="200"/>
      <c r="C11" s="200"/>
      <c r="D11" s="200"/>
      <c r="E11" s="9" t="s">
        <v>149</v>
      </c>
      <c r="F11" s="9" t="s">
        <v>150</v>
      </c>
    </row>
    <row r="12" spans="1:9" s="137" customFormat="1" ht="18.600000000000001" customHeight="1" x14ac:dyDescent="0.25">
      <c r="A12" s="136">
        <v>1</v>
      </c>
      <c r="B12" s="136">
        <v>2</v>
      </c>
      <c r="C12" s="136">
        <v>3</v>
      </c>
      <c r="D12" s="136">
        <v>4</v>
      </c>
      <c r="E12" s="136">
        <v>5</v>
      </c>
      <c r="F12" s="136">
        <v>6</v>
      </c>
      <c r="I12" s="138"/>
    </row>
    <row r="13" spans="1:9" ht="27.6" customHeight="1" x14ac:dyDescent="0.35">
      <c r="A13" s="10">
        <v>10000000</v>
      </c>
      <c r="B13" s="10" t="s">
        <v>4</v>
      </c>
      <c r="C13" s="167">
        <f>D13+E13</f>
        <v>12618300</v>
      </c>
      <c r="D13" s="167">
        <f>D14+D17+D19</f>
        <v>12618300</v>
      </c>
      <c r="E13" s="167">
        <f t="shared" ref="E13:F13" si="0">E14+E17+E19</f>
        <v>0</v>
      </c>
      <c r="F13" s="167">
        <f t="shared" si="0"/>
        <v>0</v>
      </c>
    </row>
    <row r="14" spans="1:9" ht="27.6" customHeight="1" x14ac:dyDescent="0.35">
      <c r="A14" s="147">
        <v>13000000</v>
      </c>
      <c r="B14" s="148" t="s">
        <v>166</v>
      </c>
      <c r="C14" s="167">
        <f t="shared" ref="C14:C16" si="1">D14+E14</f>
        <v>3000</v>
      </c>
      <c r="D14" s="167">
        <f>D15</f>
        <v>3000</v>
      </c>
      <c r="E14" s="167">
        <f t="shared" ref="E14:F15" si="2">E15</f>
        <v>0</v>
      </c>
      <c r="F14" s="167">
        <f t="shared" si="2"/>
        <v>0</v>
      </c>
    </row>
    <row r="15" spans="1:9" ht="27.6" customHeight="1" x14ac:dyDescent="0.35">
      <c r="A15" s="147">
        <v>13010000</v>
      </c>
      <c r="B15" s="148" t="s">
        <v>167</v>
      </c>
      <c r="C15" s="167">
        <f t="shared" si="1"/>
        <v>3000</v>
      </c>
      <c r="D15" s="167">
        <f>D16</f>
        <v>3000</v>
      </c>
      <c r="E15" s="167">
        <f t="shared" si="2"/>
        <v>0</v>
      </c>
      <c r="F15" s="167">
        <f t="shared" si="2"/>
        <v>0</v>
      </c>
    </row>
    <row r="16" spans="1:9" ht="63" customHeight="1" x14ac:dyDescent="0.35">
      <c r="A16" s="149">
        <v>13010200</v>
      </c>
      <c r="B16" s="148" t="s">
        <v>168</v>
      </c>
      <c r="C16" s="167">
        <f t="shared" si="1"/>
        <v>3000</v>
      </c>
      <c r="D16" s="167">
        <v>3000</v>
      </c>
      <c r="E16" s="167">
        <v>0</v>
      </c>
      <c r="F16" s="167">
        <v>0</v>
      </c>
    </row>
    <row r="17" spans="1:9" ht="27.6" customHeight="1" x14ac:dyDescent="0.35">
      <c r="A17" s="10">
        <v>14000000</v>
      </c>
      <c r="B17" s="11" t="s">
        <v>145</v>
      </c>
      <c r="C17" s="167">
        <f t="shared" ref="C17:C18" si="3">D17+E17</f>
        <v>4418000</v>
      </c>
      <c r="D17" s="167">
        <f>D18</f>
        <v>4418000</v>
      </c>
      <c r="E17" s="167">
        <f t="shared" ref="E17:F17" si="4">E18</f>
        <v>0</v>
      </c>
      <c r="F17" s="167">
        <f t="shared" si="4"/>
        <v>0</v>
      </c>
    </row>
    <row r="18" spans="1:9" ht="42.6" customHeight="1" x14ac:dyDescent="0.35">
      <c r="A18" s="10">
        <v>14040000</v>
      </c>
      <c r="B18" s="12" t="s">
        <v>146</v>
      </c>
      <c r="C18" s="167">
        <f t="shared" si="3"/>
        <v>4418000</v>
      </c>
      <c r="D18" s="167">
        <f>4048000+370000</f>
        <v>4418000</v>
      </c>
      <c r="E18" s="167">
        <v>0</v>
      </c>
      <c r="F18" s="167">
        <v>0</v>
      </c>
    </row>
    <row r="19" spans="1:9" ht="27.6" customHeight="1" x14ac:dyDescent="0.35">
      <c r="A19" s="9">
        <v>18000000</v>
      </c>
      <c r="B19" s="14" t="s">
        <v>66</v>
      </c>
      <c r="C19" s="167">
        <f t="shared" ref="C19:C26" si="5">D19+E19</f>
        <v>8197300</v>
      </c>
      <c r="D19" s="167">
        <f>D20+D25</f>
        <v>8197300</v>
      </c>
      <c r="E19" s="167">
        <v>0</v>
      </c>
      <c r="F19" s="167">
        <v>0</v>
      </c>
      <c r="I19" s="133"/>
    </row>
    <row r="20" spans="1:9" ht="27.6" customHeight="1" x14ac:dyDescent="0.35">
      <c r="A20" s="9">
        <v>18010000</v>
      </c>
      <c r="B20" s="14" t="s">
        <v>67</v>
      </c>
      <c r="C20" s="167">
        <f t="shared" si="5"/>
        <v>8197300</v>
      </c>
      <c r="D20" s="167">
        <f>D21+D22+D23+D24</f>
        <v>8197300</v>
      </c>
      <c r="E20" s="167">
        <v>0</v>
      </c>
      <c r="F20" s="167">
        <v>0</v>
      </c>
    </row>
    <row r="21" spans="1:9" ht="42.6" customHeight="1" x14ac:dyDescent="0.35">
      <c r="A21" s="9">
        <v>18010100</v>
      </c>
      <c r="B21" s="14" t="s">
        <v>68</v>
      </c>
      <c r="C21" s="167">
        <f t="shared" si="5"/>
        <v>79300</v>
      </c>
      <c r="D21" s="167">
        <f>75300+4000</f>
        <v>79300</v>
      </c>
      <c r="E21" s="167">
        <v>0</v>
      </c>
      <c r="F21" s="167">
        <v>0</v>
      </c>
    </row>
    <row r="22" spans="1:9" ht="42.6" customHeight="1" x14ac:dyDescent="0.35">
      <c r="A22" s="9">
        <v>18010200</v>
      </c>
      <c r="B22" s="14" t="s">
        <v>69</v>
      </c>
      <c r="C22" s="167">
        <f t="shared" si="5"/>
        <v>250000</v>
      </c>
      <c r="D22" s="167">
        <f>290000-40000</f>
        <v>250000</v>
      </c>
      <c r="E22" s="167">
        <v>0</v>
      </c>
      <c r="F22" s="167">
        <v>0</v>
      </c>
    </row>
    <row r="23" spans="1:9" ht="42.6" customHeight="1" x14ac:dyDescent="0.35">
      <c r="A23" s="9">
        <v>18010300</v>
      </c>
      <c r="B23" s="14" t="s">
        <v>70</v>
      </c>
      <c r="C23" s="167">
        <f t="shared" si="5"/>
        <v>1587300</v>
      </c>
      <c r="D23" s="167">
        <f>1825600-238300</f>
        <v>1587300</v>
      </c>
      <c r="E23" s="167">
        <v>0</v>
      </c>
      <c r="F23" s="167">
        <v>0</v>
      </c>
    </row>
    <row r="24" spans="1:9" ht="42.6" customHeight="1" x14ac:dyDescent="0.35">
      <c r="A24" s="9">
        <v>18010400</v>
      </c>
      <c r="B24" s="14" t="s">
        <v>71</v>
      </c>
      <c r="C24" s="167">
        <f t="shared" si="5"/>
        <v>6280700</v>
      </c>
      <c r="D24" s="167">
        <v>6280700</v>
      </c>
      <c r="E24" s="167">
        <v>0</v>
      </c>
      <c r="F24" s="167">
        <v>0</v>
      </c>
    </row>
    <row r="25" spans="1:9" ht="27" hidden="1" customHeight="1" x14ac:dyDescent="0.35">
      <c r="A25" s="9">
        <v>18030000</v>
      </c>
      <c r="B25" s="11" t="s">
        <v>88</v>
      </c>
      <c r="C25" s="167">
        <f t="shared" si="5"/>
        <v>0</v>
      </c>
      <c r="D25" s="167">
        <f>D26+D30</f>
        <v>0</v>
      </c>
      <c r="E25" s="167">
        <f>E26+E30</f>
        <v>0</v>
      </c>
      <c r="F25" s="167">
        <f>F26+F30</f>
        <v>0</v>
      </c>
    </row>
    <row r="26" spans="1:9" ht="27" hidden="1" customHeight="1" x14ac:dyDescent="0.35">
      <c r="A26" s="9">
        <v>18030100</v>
      </c>
      <c r="B26" s="11" t="s">
        <v>89</v>
      </c>
      <c r="C26" s="167">
        <f t="shared" si="5"/>
        <v>0</v>
      </c>
      <c r="D26" s="167"/>
      <c r="E26" s="167">
        <v>0</v>
      </c>
      <c r="F26" s="167">
        <v>0</v>
      </c>
    </row>
    <row r="27" spans="1:9" ht="27" hidden="1" customHeight="1" x14ac:dyDescent="0.35">
      <c r="A27" s="130">
        <v>18030101</v>
      </c>
      <c r="B27" s="11" t="s">
        <v>89</v>
      </c>
      <c r="C27" s="167">
        <f>D27+E27</f>
        <v>0</v>
      </c>
      <c r="D27" s="167"/>
      <c r="E27" s="167">
        <v>0</v>
      </c>
      <c r="F27" s="167">
        <v>0</v>
      </c>
    </row>
    <row r="28" spans="1:9" ht="27" hidden="1" customHeight="1" x14ac:dyDescent="0.35">
      <c r="A28" s="130">
        <v>18030102</v>
      </c>
      <c r="B28" s="11" t="s">
        <v>89</v>
      </c>
      <c r="C28" s="167">
        <f>D28+E28</f>
        <v>0</v>
      </c>
      <c r="D28" s="167"/>
      <c r="E28" s="167">
        <v>0</v>
      </c>
      <c r="F28" s="167">
        <v>0</v>
      </c>
    </row>
    <row r="29" spans="1:9" ht="27" hidden="1" customHeight="1" x14ac:dyDescent="0.35">
      <c r="A29" s="130">
        <v>18030103</v>
      </c>
      <c r="B29" s="11" t="s">
        <v>89</v>
      </c>
      <c r="C29" s="167">
        <f>D29+E29</f>
        <v>0</v>
      </c>
      <c r="D29" s="167"/>
      <c r="E29" s="167">
        <v>0</v>
      </c>
      <c r="F29" s="167">
        <v>0</v>
      </c>
    </row>
    <row r="30" spans="1:9" ht="27" hidden="1" customHeight="1" x14ac:dyDescent="0.35">
      <c r="A30" s="130">
        <v>18030104</v>
      </c>
      <c r="B30" s="11" t="s">
        <v>127</v>
      </c>
      <c r="C30" s="167">
        <f>D30+E30</f>
        <v>0</v>
      </c>
      <c r="D30" s="167"/>
      <c r="E30" s="167">
        <v>0</v>
      </c>
      <c r="F30" s="167">
        <v>0</v>
      </c>
    </row>
    <row r="31" spans="1:9" ht="27" customHeight="1" x14ac:dyDescent="0.35">
      <c r="A31" s="15">
        <v>20000000</v>
      </c>
      <c r="B31" s="15" t="s">
        <v>5</v>
      </c>
      <c r="C31" s="167">
        <f t="shared" ref="C31:C56" si="6">D31+E31</f>
        <v>474835</v>
      </c>
      <c r="D31" s="168">
        <f>D32+D36+D39</f>
        <v>220100</v>
      </c>
      <c r="E31" s="168">
        <f>E32+E39</f>
        <v>254735</v>
      </c>
      <c r="F31" s="168">
        <f>F32+F39</f>
        <v>0</v>
      </c>
    </row>
    <row r="32" spans="1:9" ht="27" customHeight="1" x14ac:dyDescent="0.35">
      <c r="A32" s="16" t="s">
        <v>6</v>
      </c>
      <c r="B32" s="17" t="s">
        <v>7</v>
      </c>
      <c r="C32" s="167">
        <f t="shared" si="6"/>
        <v>117300</v>
      </c>
      <c r="D32" s="168">
        <f t="shared" ref="D32:F33" si="7">D33</f>
        <v>117300</v>
      </c>
      <c r="E32" s="168">
        <f t="shared" si="7"/>
        <v>0</v>
      </c>
      <c r="F32" s="168">
        <f t="shared" si="7"/>
        <v>0</v>
      </c>
    </row>
    <row r="33" spans="1:9" ht="27" customHeight="1" x14ac:dyDescent="0.35">
      <c r="A33" s="15">
        <v>21080000</v>
      </c>
      <c r="B33" s="18" t="s">
        <v>8</v>
      </c>
      <c r="C33" s="167">
        <f t="shared" si="6"/>
        <v>117300</v>
      </c>
      <c r="D33" s="168">
        <f>D34+D35</f>
        <v>117300</v>
      </c>
      <c r="E33" s="168">
        <f t="shared" si="7"/>
        <v>0</v>
      </c>
      <c r="F33" s="168">
        <f t="shared" si="7"/>
        <v>0</v>
      </c>
    </row>
    <row r="34" spans="1:9" ht="27" customHeight="1" x14ac:dyDescent="0.35">
      <c r="A34" s="15">
        <v>21081100</v>
      </c>
      <c r="B34" s="19" t="s">
        <v>9</v>
      </c>
      <c r="C34" s="167">
        <f t="shared" si="6"/>
        <v>29100</v>
      </c>
      <c r="D34" s="168">
        <f>31600-2500</f>
        <v>29100</v>
      </c>
      <c r="E34" s="168">
        <v>0</v>
      </c>
      <c r="F34" s="167">
        <v>0</v>
      </c>
    </row>
    <row r="35" spans="1:9" ht="42.6" customHeight="1" x14ac:dyDescent="0.35">
      <c r="A35" s="15">
        <v>21081500</v>
      </c>
      <c r="B35" s="12" t="s">
        <v>169</v>
      </c>
      <c r="C35" s="167">
        <f t="shared" ref="C35" si="8">D35+E35</f>
        <v>88200</v>
      </c>
      <c r="D35" s="168">
        <f>117400-29200</f>
        <v>88200</v>
      </c>
      <c r="E35" s="168">
        <v>0</v>
      </c>
      <c r="F35" s="167">
        <v>0</v>
      </c>
    </row>
    <row r="36" spans="1:9" ht="42.6" customHeight="1" x14ac:dyDescent="0.35">
      <c r="A36" s="15">
        <v>22000000</v>
      </c>
      <c r="B36" s="11" t="s">
        <v>77</v>
      </c>
      <c r="C36" s="167">
        <f t="shared" si="6"/>
        <v>102800</v>
      </c>
      <c r="D36" s="168">
        <f>D37</f>
        <v>102800</v>
      </c>
      <c r="E36" s="168">
        <v>0</v>
      </c>
      <c r="F36" s="167">
        <v>0</v>
      </c>
    </row>
    <row r="37" spans="1:9" ht="27" customHeight="1" x14ac:dyDescent="0.35">
      <c r="A37" s="15">
        <v>22010000</v>
      </c>
      <c r="B37" s="19" t="s">
        <v>78</v>
      </c>
      <c r="C37" s="167">
        <f t="shared" si="6"/>
        <v>102800</v>
      </c>
      <c r="D37" s="168">
        <f>D38</f>
        <v>102800</v>
      </c>
      <c r="E37" s="168">
        <v>0</v>
      </c>
      <c r="F37" s="167">
        <v>0</v>
      </c>
    </row>
    <row r="38" spans="1:9" ht="27" customHeight="1" x14ac:dyDescent="0.35">
      <c r="A38" s="15">
        <v>22012500</v>
      </c>
      <c r="B38" s="19" t="s">
        <v>79</v>
      </c>
      <c r="C38" s="167">
        <f t="shared" si="6"/>
        <v>102800</v>
      </c>
      <c r="D38" s="168">
        <f>166800-64000</f>
        <v>102800</v>
      </c>
      <c r="E38" s="168">
        <v>0</v>
      </c>
      <c r="F38" s="167">
        <v>0</v>
      </c>
    </row>
    <row r="39" spans="1:9" ht="27" customHeight="1" x14ac:dyDescent="0.35">
      <c r="A39" s="15">
        <v>25000000</v>
      </c>
      <c r="B39" s="19" t="s">
        <v>10</v>
      </c>
      <c r="C39" s="167">
        <f t="shared" si="6"/>
        <v>254735</v>
      </c>
      <c r="D39" s="168">
        <f>D40</f>
        <v>0</v>
      </c>
      <c r="E39" s="168">
        <f>E40</f>
        <v>254735</v>
      </c>
      <c r="F39" s="168">
        <f>F40</f>
        <v>0</v>
      </c>
    </row>
    <row r="40" spans="1:9" ht="42.6" customHeight="1" x14ac:dyDescent="0.35">
      <c r="A40" s="15">
        <v>25010000</v>
      </c>
      <c r="B40" s="20" t="s">
        <v>224</v>
      </c>
      <c r="C40" s="167">
        <f t="shared" si="6"/>
        <v>254735</v>
      </c>
      <c r="D40" s="168">
        <f>D41+D42</f>
        <v>0</v>
      </c>
      <c r="E40" s="168">
        <f>E41+E42</f>
        <v>254735</v>
      </c>
      <c r="F40" s="168">
        <f>F41+F42</f>
        <v>0</v>
      </c>
    </row>
    <row r="41" spans="1:9" ht="42.6" customHeight="1" x14ac:dyDescent="0.35">
      <c r="A41" s="15">
        <v>25010100</v>
      </c>
      <c r="B41" s="20" t="s">
        <v>225</v>
      </c>
      <c r="C41" s="167">
        <f t="shared" si="6"/>
        <v>244100</v>
      </c>
      <c r="D41" s="168">
        <v>0</v>
      </c>
      <c r="E41" s="168">
        <v>244100</v>
      </c>
      <c r="F41" s="167">
        <v>0</v>
      </c>
      <c r="I41" s="133"/>
    </row>
    <row r="42" spans="1:9" ht="42.6" customHeight="1" x14ac:dyDescent="0.35">
      <c r="A42" s="150">
        <v>25010300</v>
      </c>
      <c r="B42" s="151" t="s">
        <v>223</v>
      </c>
      <c r="C42" s="167">
        <f t="shared" si="6"/>
        <v>10635</v>
      </c>
      <c r="D42" s="168">
        <v>0</v>
      </c>
      <c r="E42" s="168">
        <v>10635</v>
      </c>
      <c r="F42" s="167">
        <v>0</v>
      </c>
      <c r="I42" s="133"/>
    </row>
    <row r="43" spans="1:9" ht="27" customHeight="1" x14ac:dyDescent="0.35">
      <c r="A43" s="147" t="s">
        <v>170</v>
      </c>
      <c r="B43" s="154" t="s">
        <v>171</v>
      </c>
      <c r="C43" s="167">
        <f t="shared" si="6"/>
        <v>700</v>
      </c>
      <c r="D43" s="168">
        <f t="shared" ref="D43:E45" si="9">D44</f>
        <v>700</v>
      </c>
      <c r="E43" s="168">
        <f t="shared" si="9"/>
        <v>0</v>
      </c>
      <c r="F43" s="167">
        <v>0</v>
      </c>
      <c r="I43" s="133"/>
    </row>
    <row r="44" spans="1:9" ht="27" customHeight="1" x14ac:dyDescent="0.35">
      <c r="A44" s="147">
        <v>31000000</v>
      </c>
      <c r="B44" s="155" t="s">
        <v>174</v>
      </c>
      <c r="C44" s="167">
        <f t="shared" si="6"/>
        <v>700</v>
      </c>
      <c r="D44" s="168">
        <f t="shared" si="9"/>
        <v>700</v>
      </c>
      <c r="E44" s="168">
        <f t="shared" si="9"/>
        <v>0</v>
      </c>
      <c r="F44" s="167">
        <v>0</v>
      </c>
      <c r="I44" s="133"/>
    </row>
    <row r="45" spans="1:9" ht="74.25" customHeight="1" x14ac:dyDescent="0.35">
      <c r="A45" s="147">
        <v>31010000</v>
      </c>
      <c r="B45" s="154" t="s">
        <v>172</v>
      </c>
      <c r="C45" s="167">
        <f t="shared" si="6"/>
        <v>700</v>
      </c>
      <c r="D45" s="168">
        <f t="shared" si="9"/>
        <v>700</v>
      </c>
      <c r="E45" s="168">
        <f t="shared" si="9"/>
        <v>0</v>
      </c>
      <c r="F45" s="167">
        <v>0</v>
      </c>
      <c r="I45" s="133"/>
    </row>
    <row r="46" spans="1:9" ht="69.75" customHeight="1" x14ac:dyDescent="0.35">
      <c r="A46" s="147">
        <v>31010200</v>
      </c>
      <c r="B46" s="148" t="s">
        <v>173</v>
      </c>
      <c r="C46" s="167">
        <f t="shared" si="6"/>
        <v>700</v>
      </c>
      <c r="D46" s="168">
        <v>700</v>
      </c>
      <c r="E46" s="168">
        <v>0</v>
      </c>
      <c r="F46" s="167">
        <v>0</v>
      </c>
      <c r="I46" s="133"/>
    </row>
    <row r="47" spans="1:9" ht="27.6" customHeight="1" x14ac:dyDescent="0.35">
      <c r="A47" s="152"/>
      <c r="B47" s="153" t="s">
        <v>151</v>
      </c>
      <c r="C47" s="167">
        <f t="shared" si="6"/>
        <v>13093835</v>
      </c>
      <c r="D47" s="168">
        <f>D13+D31+D43</f>
        <v>12839100</v>
      </c>
      <c r="E47" s="168">
        <f>E13+E31</f>
        <v>254735</v>
      </c>
      <c r="F47" s="168">
        <f>F13+F31</f>
        <v>0</v>
      </c>
      <c r="I47" s="133"/>
    </row>
    <row r="48" spans="1:9" ht="27.6" customHeight="1" x14ac:dyDescent="0.35">
      <c r="A48" s="10">
        <v>40000000</v>
      </c>
      <c r="B48" s="15" t="s">
        <v>12</v>
      </c>
      <c r="C48" s="167">
        <f t="shared" si="6"/>
        <v>47918474.719999999</v>
      </c>
      <c r="D48" s="167">
        <f>D49</f>
        <v>46030924.719999999</v>
      </c>
      <c r="E48" s="167">
        <f>E49</f>
        <v>1887550</v>
      </c>
      <c r="F48" s="167">
        <f>F49</f>
        <v>1887550</v>
      </c>
      <c r="I48" s="133"/>
    </row>
    <row r="49" spans="1:9" ht="27.6" customHeight="1" x14ac:dyDescent="0.35">
      <c r="A49" s="15">
        <v>41000000</v>
      </c>
      <c r="B49" s="19" t="s">
        <v>128</v>
      </c>
      <c r="C49" s="167">
        <f t="shared" si="6"/>
        <v>47918474.719999999</v>
      </c>
      <c r="D49" s="168">
        <f>D50+D52</f>
        <v>46030924.719999999</v>
      </c>
      <c r="E49" s="168">
        <f>E50+E52</f>
        <v>1887550</v>
      </c>
      <c r="F49" s="168">
        <f>F50+F52</f>
        <v>1887550</v>
      </c>
    </row>
    <row r="50" spans="1:9" ht="27.6" customHeight="1" x14ac:dyDescent="0.35">
      <c r="A50" s="64">
        <v>41040000</v>
      </c>
      <c r="B50" s="22" t="s">
        <v>129</v>
      </c>
      <c r="C50" s="167">
        <f t="shared" si="6"/>
        <v>40769199</v>
      </c>
      <c r="D50" s="168">
        <f>D51</f>
        <v>40769199</v>
      </c>
      <c r="E50" s="168">
        <f>E51</f>
        <v>0</v>
      </c>
      <c r="F50" s="168">
        <f>F51</f>
        <v>0</v>
      </c>
    </row>
    <row r="51" spans="1:9" ht="27.6" customHeight="1" x14ac:dyDescent="0.35">
      <c r="A51" s="64">
        <v>41040400</v>
      </c>
      <c r="B51" s="22" t="s">
        <v>130</v>
      </c>
      <c r="C51" s="167">
        <f t="shared" si="6"/>
        <v>40769199</v>
      </c>
      <c r="D51" s="168">
        <f>42465599-1696400</f>
        <v>40769199</v>
      </c>
      <c r="E51" s="168">
        <v>0</v>
      </c>
      <c r="F51" s="168">
        <v>0</v>
      </c>
    </row>
    <row r="52" spans="1:9" ht="30" customHeight="1" x14ac:dyDescent="0.35">
      <c r="A52" s="64">
        <v>41050000</v>
      </c>
      <c r="B52" s="22" t="s">
        <v>131</v>
      </c>
      <c r="C52" s="167">
        <f t="shared" si="6"/>
        <v>7149275.7199999997</v>
      </c>
      <c r="D52" s="168">
        <f>D57+D53+D54</f>
        <v>5261725.72</v>
      </c>
      <c r="E52" s="168">
        <f>E57+E53</f>
        <v>1887550</v>
      </c>
      <c r="F52" s="168">
        <f>F57+F53</f>
        <v>1887550</v>
      </c>
    </row>
    <row r="53" spans="1:9" ht="234" customHeight="1" x14ac:dyDescent="0.35">
      <c r="A53" s="197">
        <v>41050400</v>
      </c>
      <c r="B53" s="22" t="s">
        <v>246</v>
      </c>
      <c r="C53" s="167">
        <f t="shared" si="6"/>
        <v>1401211.72</v>
      </c>
      <c r="D53" s="168">
        <v>1401211.72</v>
      </c>
      <c r="E53" s="168">
        <v>0</v>
      </c>
      <c r="F53" s="168">
        <v>0</v>
      </c>
    </row>
    <row r="54" spans="1:9" ht="63.6" customHeight="1" x14ac:dyDescent="0.35">
      <c r="A54" s="197">
        <v>41053000</v>
      </c>
      <c r="B54" s="22" t="s">
        <v>252</v>
      </c>
      <c r="C54" s="167">
        <f t="shared" si="6"/>
        <v>2115240</v>
      </c>
      <c r="D54" s="168">
        <f>D55+D56</f>
        <v>2115240</v>
      </c>
      <c r="E54" s="168">
        <f t="shared" ref="E54:F54" si="10">E55+E56</f>
        <v>0</v>
      </c>
      <c r="F54" s="168">
        <f t="shared" si="10"/>
        <v>0</v>
      </c>
    </row>
    <row r="55" spans="1:9" ht="30" customHeight="1" x14ac:dyDescent="0.35">
      <c r="A55" s="197"/>
      <c r="B55" s="22" t="s">
        <v>253</v>
      </c>
      <c r="C55" s="167">
        <f t="shared" si="6"/>
        <v>2107640</v>
      </c>
      <c r="D55" s="168">
        <f>687583+1420057</f>
        <v>2107640</v>
      </c>
      <c r="E55" s="168">
        <v>0</v>
      </c>
      <c r="F55" s="168">
        <v>0</v>
      </c>
    </row>
    <row r="56" spans="1:9" ht="51.6" customHeight="1" x14ac:dyDescent="0.35">
      <c r="A56" s="198"/>
      <c r="B56" s="22" t="s">
        <v>254</v>
      </c>
      <c r="C56" s="167">
        <f t="shared" si="6"/>
        <v>7600</v>
      </c>
      <c r="D56" s="168">
        <v>7600</v>
      </c>
      <c r="E56" s="168">
        <v>0</v>
      </c>
      <c r="F56" s="168">
        <v>0</v>
      </c>
    </row>
    <row r="57" spans="1:9" ht="30" customHeight="1" x14ac:dyDescent="0.35">
      <c r="A57" s="197">
        <v>41053900</v>
      </c>
      <c r="B57" s="22" t="s">
        <v>142</v>
      </c>
      <c r="C57" s="167">
        <f t="shared" ref="C57:C62" si="11">D57+E57</f>
        <v>3632824</v>
      </c>
      <c r="D57" s="168">
        <f>D59+D60+D61</f>
        <v>1745274</v>
      </c>
      <c r="E57" s="168">
        <f t="shared" ref="E57:F57" si="12">E59+E60+E61</f>
        <v>1887550</v>
      </c>
      <c r="F57" s="168">
        <f t="shared" si="12"/>
        <v>1887550</v>
      </c>
      <c r="I57" s="134"/>
    </row>
    <row r="58" spans="1:9" ht="23.4" customHeight="1" x14ac:dyDescent="0.35">
      <c r="A58" s="197"/>
      <c r="B58" s="22" t="s">
        <v>141</v>
      </c>
      <c r="C58" s="167"/>
      <c r="D58" s="168"/>
      <c r="E58" s="168"/>
      <c r="F58" s="168"/>
      <c r="I58" s="134"/>
    </row>
    <row r="59" spans="1:9" ht="43.2" customHeight="1" x14ac:dyDescent="0.35">
      <c r="A59" s="197"/>
      <c r="B59" s="22" t="s">
        <v>175</v>
      </c>
      <c r="C59" s="167">
        <f t="shared" si="11"/>
        <v>3251824</v>
      </c>
      <c r="D59" s="176">
        <f>2413124-1048850</f>
        <v>1364274</v>
      </c>
      <c r="E59" s="176">
        <f>838700+1048850</f>
        <v>1887550</v>
      </c>
      <c r="F59" s="176">
        <f>838700+1048850</f>
        <v>1887550</v>
      </c>
      <c r="I59" s="134"/>
    </row>
    <row r="60" spans="1:9" ht="30" customHeight="1" x14ac:dyDescent="0.35">
      <c r="A60" s="197"/>
      <c r="B60" s="22" t="s">
        <v>210</v>
      </c>
      <c r="C60" s="167">
        <f t="shared" si="11"/>
        <v>381000</v>
      </c>
      <c r="D60" s="168">
        <v>381000</v>
      </c>
      <c r="E60" s="168">
        <v>0</v>
      </c>
      <c r="F60" s="168">
        <v>0</v>
      </c>
      <c r="I60" s="134"/>
    </row>
    <row r="61" spans="1:9" ht="60" hidden="1" customHeight="1" x14ac:dyDescent="0.35">
      <c r="A61" s="197"/>
      <c r="B61" s="22" t="s">
        <v>143</v>
      </c>
      <c r="C61" s="167">
        <f t="shared" si="11"/>
        <v>0</v>
      </c>
      <c r="D61" s="168"/>
      <c r="E61" s="168"/>
      <c r="F61" s="168"/>
      <c r="I61" s="134"/>
    </row>
    <row r="62" spans="1:9" ht="80.400000000000006" hidden="1" customHeight="1" x14ac:dyDescent="0.35">
      <c r="A62" s="139">
        <v>41054100</v>
      </c>
      <c r="B62" s="140" t="s">
        <v>140</v>
      </c>
      <c r="C62" s="167">
        <f t="shared" si="11"/>
        <v>0</v>
      </c>
      <c r="D62" s="168"/>
      <c r="E62" s="168">
        <v>0</v>
      </c>
      <c r="F62" s="168">
        <v>0</v>
      </c>
      <c r="I62" s="134"/>
    </row>
    <row r="63" spans="1:9" ht="33" customHeight="1" x14ac:dyDescent="0.35">
      <c r="A63" s="23"/>
      <c r="B63" s="15" t="s">
        <v>11</v>
      </c>
      <c r="C63" s="167">
        <f>D63+E63</f>
        <v>61012309.719999999</v>
      </c>
      <c r="D63" s="168">
        <f>D47+D48</f>
        <v>58870024.719999999</v>
      </c>
      <c r="E63" s="168">
        <f>E47+E48</f>
        <v>2142285</v>
      </c>
      <c r="F63" s="168">
        <f>F47+F48</f>
        <v>1887550</v>
      </c>
    </row>
    <row r="66" spans="2:5" x14ac:dyDescent="0.35">
      <c r="C66" s="24"/>
      <c r="D66" s="24"/>
      <c r="E66" s="25"/>
    </row>
    <row r="67" spans="2:5" hidden="1" x14ac:dyDescent="0.35">
      <c r="B67" s="3" t="s">
        <v>13</v>
      </c>
      <c r="C67" s="24"/>
      <c r="D67" s="24"/>
      <c r="E67" s="25" t="s">
        <v>14</v>
      </c>
    </row>
    <row r="68" spans="2:5" x14ac:dyDescent="0.35">
      <c r="C68" s="24"/>
      <c r="D68" s="24"/>
      <c r="E68" s="24"/>
    </row>
    <row r="71" spans="2:5" ht="16.5" customHeight="1" x14ac:dyDescent="0.35"/>
    <row r="104" hidden="1" x14ac:dyDescent="0.35"/>
  </sheetData>
  <mergeCells count="8">
    <mergeCell ref="D10:D11"/>
    <mergeCell ref="E10:F10"/>
    <mergeCell ref="A6:F6"/>
    <mergeCell ref="A7:F7"/>
    <mergeCell ref="A10:A11"/>
    <mergeCell ref="B10:B11"/>
    <mergeCell ref="C10:C11"/>
    <mergeCell ref="A8:B8"/>
  </mergeCells>
  <phoneticPr fontId="2" type="noConversion"/>
  <pageMargins left="1.1811023622047245" right="0.39370078740157483" top="0.78740157480314965" bottom="0.78740157480314965" header="0.51181102362204722" footer="0.51181102362204722"/>
  <pageSetup paperSize="9" scale="49" orientation="portrait" verticalDpi="200" r:id="rId1"/>
  <headerFooter differentFirst="1" alignWithMargins="0">
    <oddHeader>&amp;C&amp;"Times New Roman,обычный"&amp;18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view="pageBreakPreview" zoomScale="89" zoomScaleNormal="63" zoomScaleSheetLayoutView="89" workbookViewId="0">
      <selection activeCell="E4" sqref="E4"/>
    </sheetView>
  </sheetViews>
  <sheetFormatPr defaultColWidth="9.109375" defaultRowHeight="16.8" x14ac:dyDescent="0.3"/>
  <cols>
    <col min="1" max="1" width="11.33203125" style="1" customWidth="1"/>
    <col min="2" max="2" width="84.88671875" style="1" customWidth="1"/>
    <col min="3" max="3" width="24.77734375" style="1" customWidth="1"/>
    <col min="4" max="4" width="23.109375" style="1" customWidth="1"/>
    <col min="5" max="5" width="18.5546875" style="1" customWidth="1"/>
    <col min="6" max="6" width="20.6640625" style="1" customWidth="1"/>
    <col min="7" max="7" width="21.109375" style="1" customWidth="1"/>
    <col min="8" max="8" width="14" style="1" bestFit="1" customWidth="1"/>
    <col min="9" max="9" width="9.109375" style="1"/>
    <col min="10" max="10" width="14" style="1" bestFit="1" customWidth="1"/>
    <col min="11" max="16384" width="9.109375" style="1"/>
  </cols>
  <sheetData>
    <row r="1" spans="1:10" s="26" customFormat="1" ht="19.5" customHeight="1" x14ac:dyDescent="0.4">
      <c r="E1" s="204" t="s">
        <v>72</v>
      </c>
      <c r="F1" s="204"/>
      <c r="G1" s="38"/>
      <c r="H1" s="39"/>
      <c r="I1" s="39"/>
      <c r="J1" s="39"/>
    </row>
    <row r="2" spans="1:10" s="26" customFormat="1" ht="19.5" customHeight="1" x14ac:dyDescent="0.4">
      <c r="E2" s="208" t="s">
        <v>17</v>
      </c>
      <c r="F2" s="208"/>
      <c r="H2" s="40"/>
      <c r="I2" s="40"/>
      <c r="J2" s="40"/>
    </row>
    <row r="3" spans="1:10" s="26" customFormat="1" ht="20.100000000000001" customHeight="1" x14ac:dyDescent="0.4">
      <c r="E3" s="77" t="s">
        <v>76</v>
      </c>
      <c r="F3" s="77"/>
      <c r="H3" s="39"/>
      <c r="I3" s="39"/>
      <c r="J3" s="39"/>
    </row>
    <row r="4" spans="1:10" s="26" customFormat="1" ht="20.100000000000001" customHeight="1" x14ac:dyDescent="0.4">
      <c r="E4" s="77" t="s">
        <v>262</v>
      </c>
      <c r="F4" s="77"/>
      <c r="G4" s="39"/>
      <c r="H4" s="39"/>
      <c r="I4" s="39"/>
    </row>
    <row r="5" spans="1:10" s="26" customFormat="1" ht="36" customHeight="1" x14ac:dyDescent="0.35">
      <c r="A5" s="206" t="s">
        <v>28</v>
      </c>
      <c r="B5" s="206"/>
      <c r="C5" s="206"/>
      <c r="D5" s="206"/>
      <c r="E5" s="206"/>
      <c r="F5" s="206"/>
      <c r="G5" s="39"/>
      <c r="H5" s="39"/>
      <c r="I5" s="39"/>
    </row>
    <row r="6" spans="1:10" s="26" customFormat="1" ht="25.5" customHeight="1" x14ac:dyDescent="0.35">
      <c r="A6" s="207" t="s">
        <v>176</v>
      </c>
      <c r="B6" s="207"/>
      <c r="C6" s="207"/>
      <c r="D6" s="207"/>
      <c r="E6" s="207"/>
      <c r="F6" s="207"/>
      <c r="G6" s="41"/>
    </row>
    <row r="7" spans="1:10" s="26" customFormat="1" ht="25.5" customHeight="1" x14ac:dyDescent="0.35">
      <c r="A7" s="217" t="s">
        <v>209</v>
      </c>
      <c r="B7" s="217"/>
      <c r="C7" s="160"/>
      <c r="D7" s="160"/>
      <c r="E7" s="160"/>
      <c r="F7" s="160"/>
      <c r="G7" s="41"/>
    </row>
    <row r="8" spans="1:10" x14ac:dyDescent="0.3">
      <c r="A8" s="170" t="s">
        <v>208</v>
      </c>
      <c r="B8" s="169"/>
      <c r="F8" s="31" t="s">
        <v>20</v>
      </c>
    </row>
    <row r="9" spans="1:10" ht="16.5" customHeight="1" x14ac:dyDescent="0.3">
      <c r="A9" s="200" t="s">
        <v>15</v>
      </c>
      <c r="B9" s="200" t="s">
        <v>152</v>
      </c>
      <c r="C9" s="200" t="s">
        <v>148</v>
      </c>
      <c r="D9" s="200" t="s">
        <v>2</v>
      </c>
      <c r="E9" s="200" t="s">
        <v>3</v>
      </c>
      <c r="F9" s="200"/>
    </row>
    <row r="10" spans="1:10" ht="51" customHeight="1" x14ac:dyDescent="0.3">
      <c r="A10" s="200"/>
      <c r="B10" s="200"/>
      <c r="C10" s="200"/>
      <c r="D10" s="200"/>
      <c r="E10" s="9" t="s">
        <v>149</v>
      </c>
      <c r="F10" s="9" t="s">
        <v>150</v>
      </c>
    </row>
    <row r="11" spans="1:10" ht="19.2" customHeight="1" x14ac:dyDescent="0.3">
      <c r="A11" s="136">
        <v>1</v>
      </c>
      <c r="B11" s="136">
        <v>2</v>
      </c>
      <c r="C11" s="136">
        <v>3</v>
      </c>
      <c r="D11" s="136">
        <v>4</v>
      </c>
      <c r="E11" s="136">
        <v>5</v>
      </c>
      <c r="F11" s="136">
        <v>6</v>
      </c>
    </row>
    <row r="12" spans="1:10" ht="25.95" customHeight="1" x14ac:dyDescent="0.3">
      <c r="A12" s="211" t="s">
        <v>153</v>
      </c>
      <c r="B12" s="212"/>
      <c r="C12" s="212"/>
      <c r="D12" s="212"/>
      <c r="E12" s="212"/>
      <c r="F12" s="213"/>
    </row>
    <row r="13" spans="1:10" ht="25.95" customHeight="1" x14ac:dyDescent="0.3">
      <c r="A13" s="65">
        <v>200000</v>
      </c>
      <c r="B13" s="42" t="s">
        <v>21</v>
      </c>
      <c r="C13" s="93">
        <f>D13+E13</f>
        <v>772315</v>
      </c>
      <c r="D13" s="93">
        <f>D14</f>
        <v>-1646396.7199999997</v>
      </c>
      <c r="E13" s="93">
        <f>E14</f>
        <v>2418711.7199999997</v>
      </c>
      <c r="F13" s="93">
        <f>F14</f>
        <v>2418711.7199999997</v>
      </c>
    </row>
    <row r="14" spans="1:10" ht="25.95" customHeight="1" x14ac:dyDescent="0.3">
      <c r="A14" s="65">
        <v>208000</v>
      </c>
      <c r="B14" s="42" t="s">
        <v>22</v>
      </c>
      <c r="C14" s="93">
        <f>C15-C16+C17</f>
        <v>772315</v>
      </c>
      <c r="D14" s="93">
        <f>D15-D16+D17</f>
        <v>-1646396.7199999997</v>
      </c>
      <c r="E14" s="93">
        <f>E15-E16+E17</f>
        <v>2418711.7199999997</v>
      </c>
      <c r="F14" s="93">
        <f>F15-F16+F17</f>
        <v>2418711.7199999997</v>
      </c>
    </row>
    <row r="15" spans="1:10" ht="25.95" customHeight="1" x14ac:dyDescent="0.3">
      <c r="A15" s="65">
        <v>208100</v>
      </c>
      <c r="B15" s="42" t="s">
        <v>23</v>
      </c>
      <c r="C15" s="93">
        <f>D15+E15</f>
        <v>1292399.44</v>
      </c>
      <c r="D15" s="93">
        <v>1292399.44</v>
      </c>
      <c r="E15" s="93">
        <v>0</v>
      </c>
      <c r="F15" s="93">
        <v>0</v>
      </c>
    </row>
    <row r="16" spans="1:10" ht="25.95" customHeight="1" x14ac:dyDescent="0.3">
      <c r="A16" s="65">
        <v>208200</v>
      </c>
      <c r="B16" s="42" t="s">
        <v>24</v>
      </c>
      <c r="C16" s="93">
        <f>D16+E16</f>
        <v>520084.44</v>
      </c>
      <c r="D16" s="93">
        <v>520084.44</v>
      </c>
      <c r="E16" s="93">
        <v>0</v>
      </c>
      <c r="F16" s="93">
        <v>0</v>
      </c>
    </row>
    <row r="17" spans="1:10" ht="45" customHeight="1" x14ac:dyDescent="0.3">
      <c r="A17" s="65">
        <v>208400</v>
      </c>
      <c r="B17" s="42" t="s">
        <v>25</v>
      </c>
      <c r="C17" s="93">
        <f>D17+E17</f>
        <v>0</v>
      </c>
      <c r="D17" s="93">
        <f>-198000+-14000+-9000+-381000+-198000+28000+-1401211.72+-245500</f>
        <v>-2418711.7199999997</v>
      </c>
      <c r="E17" s="93">
        <f>F17</f>
        <v>2418711.7199999997</v>
      </c>
      <c r="F17" s="93">
        <f>198000+14000+9000+381000+198000-28000+1401211.72+245500</f>
        <v>2418711.7199999997</v>
      </c>
    </row>
    <row r="18" spans="1:10" ht="25.95" customHeight="1" x14ac:dyDescent="0.35">
      <c r="A18" s="209" t="s">
        <v>154</v>
      </c>
      <c r="B18" s="210"/>
      <c r="C18" s="93">
        <f>D18+E18</f>
        <v>772315</v>
      </c>
      <c r="D18" s="93">
        <f>D13</f>
        <v>-1646396.7199999997</v>
      </c>
      <c r="E18" s="93">
        <f>E13</f>
        <v>2418711.7199999997</v>
      </c>
      <c r="F18" s="93">
        <f>F13</f>
        <v>2418711.7199999997</v>
      </c>
    </row>
    <row r="19" spans="1:10" ht="25.95" customHeight="1" x14ac:dyDescent="0.3">
      <c r="A19" s="214" t="s">
        <v>155</v>
      </c>
      <c r="B19" s="215"/>
      <c r="C19" s="215"/>
      <c r="D19" s="215"/>
      <c r="E19" s="215"/>
      <c r="F19" s="216"/>
    </row>
    <row r="20" spans="1:10" ht="25.95" customHeight="1" x14ac:dyDescent="0.3">
      <c r="A20" s="65">
        <v>600000</v>
      </c>
      <c r="B20" s="42" t="s">
        <v>26</v>
      </c>
      <c r="C20" s="93">
        <f>D20+E20</f>
        <v>772315</v>
      </c>
      <c r="D20" s="93">
        <f>D21</f>
        <v>-1646396.7199999997</v>
      </c>
      <c r="E20" s="93">
        <f>E21</f>
        <v>2418711.7199999997</v>
      </c>
      <c r="F20" s="93">
        <f>F21</f>
        <v>2418711.7199999997</v>
      </c>
    </row>
    <row r="21" spans="1:10" ht="25.95" customHeight="1" x14ac:dyDescent="0.3">
      <c r="A21" s="65">
        <v>602000</v>
      </c>
      <c r="B21" s="42" t="s">
        <v>27</v>
      </c>
      <c r="C21" s="93">
        <f>C22-C23+C24</f>
        <v>772315</v>
      </c>
      <c r="D21" s="93">
        <f>D22-D23+D24</f>
        <v>-1646396.7199999997</v>
      </c>
      <c r="E21" s="93">
        <f>E22-E23+E24</f>
        <v>2418711.7199999997</v>
      </c>
      <c r="F21" s="93">
        <f>F22-F23+F24</f>
        <v>2418711.7199999997</v>
      </c>
    </row>
    <row r="22" spans="1:10" ht="25.95" customHeight="1" x14ac:dyDescent="0.3">
      <c r="A22" s="65">
        <v>602100</v>
      </c>
      <c r="B22" s="42" t="s">
        <v>23</v>
      </c>
      <c r="C22" s="93">
        <f>D22+E22</f>
        <v>1292399.44</v>
      </c>
      <c r="D22" s="93">
        <f>D15</f>
        <v>1292399.44</v>
      </c>
      <c r="E22" s="93">
        <v>0</v>
      </c>
      <c r="F22" s="93">
        <v>0</v>
      </c>
    </row>
    <row r="23" spans="1:10" ht="25.95" customHeight="1" x14ac:dyDescent="0.3">
      <c r="A23" s="65">
        <v>602200</v>
      </c>
      <c r="B23" s="42" t="s">
        <v>24</v>
      </c>
      <c r="C23" s="93">
        <f>D23+E23</f>
        <v>520084.44</v>
      </c>
      <c r="D23" s="93">
        <f>D16</f>
        <v>520084.44</v>
      </c>
      <c r="E23" s="93">
        <v>0</v>
      </c>
      <c r="F23" s="93">
        <v>0</v>
      </c>
    </row>
    <row r="24" spans="1:10" ht="45" customHeight="1" x14ac:dyDescent="0.3">
      <c r="A24" s="65">
        <v>602400</v>
      </c>
      <c r="B24" s="42" t="s">
        <v>25</v>
      </c>
      <c r="C24" s="93">
        <f>D24+E24</f>
        <v>0</v>
      </c>
      <c r="D24" s="93">
        <f>D17</f>
        <v>-2418711.7199999997</v>
      </c>
      <c r="E24" s="93">
        <f>E17</f>
        <v>2418711.7199999997</v>
      </c>
      <c r="F24" s="93">
        <f>F17</f>
        <v>2418711.7199999997</v>
      </c>
      <c r="H24" s="135">
        <f>C15-C16</f>
        <v>772315</v>
      </c>
    </row>
    <row r="25" spans="1:10" ht="25.2" customHeight="1" x14ac:dyDescent="0.35">
      <c r="A25" s="209" t="s">
        <v>154</v>
      </c>
      <c r="B25" s="210"/>
      <c r="C25" s="93">
        <f>D25+E25</f>
        <v>772315</v>
      </c>
      <c r="D25" s="93">
        <f>D20</f>
        <v>-1646396.7199999997</v>
      </c>
      <c r="E25" s="93">
        <f>E20</f>
        <v>2418711.7199999997</v>
      </c>
      <c r="F25" s="93">
        <f>F20</f>
        <v>2418711.7199999997</v>
      </c>
    </row>
    <row r="28" spans="1:10" ht="18.75" customHeight="1" x14ac:dyDescent="0.3">
      <c r="A28" s="32"/>
      <c r="B28" s="33"/>
      <c r="C28" s="33"/>
      <c r="D28" s="34"/>
      <c r="E28" s="33"/>
      <c r="F28" s="33"/>
      <c r="G28" s="33"/>
      <c r="H28" s="32"/>
      <c r="J28" s="135"/>
    </row>
    <row r="29" spans="1:10" ht="18.75" customHeight="1" x14ac:dyDescent="0.3">
      <c r="B29" s="205"/>
      <c r="C29" s="205"/>
      <c r="D29" s="205"/>
      <c r="E29" s="205"/>
      <c r="F29" s="205"/>
      <c r="G29" s="205"/>
    </row>
  </sheetData>
  <mergeCells count="15">
    <mergeCell ref="E1:F1"/>
    <mergeCell ref="B29:G29"/>
    <mergeCell ref="A5:F5"/>
    <mergeCell ref="A9:A10"/>
    <mergeCell ref="B9:B10"/>
    <mergeCell ref="D9:D10"/>
    <mergeCell ref="E9:F9"/>
    <mergeCell ref="C9:C10"/>
    <mergeCell ref="A6:F6"/>
    <mergeCell ref="E2:F2"/>
    <mergeCell ref="A18:B18"/>
    <mergeCell ref="A25:B25"/>
    <mergeCell ref="A12:F12"/>
    <mergeCell ref="A19:F19"/>
    <mergeCell ref="A7:B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orientation="landscape" verticalDpi="200" r:id="rId1"/>
  <headerFooter alignWithMargins="0"/>
  <rowBreaks count="1" manualBreakCount="1">
    <brk id="2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40"/>
  <sheetViews>
    <sheetView view="pageBreakPreview" zoomScale="60" zoomScaleNormal="100" zoomScalePageLayoutView="60" workbookViewId="0">
      <pane xSplit="4" ySplit="12" topLeftCell="E55" activePane="bottomRight" state="frozen"/>
      <selection pane="topRight" activeCell="E1" sqref="E1"/>
      <selection pane="bottomLeft" activeCell="A13" sqref="A13"/>
      <selection pane="bottomRight" activeCell="N4" sqref="N4:P4"/>
    </sheetView>
  </sheetViews>
  <sheetFormatPr defaultColWidth="9.109375" defaultRowHeight="18" x14ac:dyDescent="0.35"/>
  <cols>
    <col min="1" max="1" width="17.44140625" style="99" customWidth="1"/>
    <col min="2" max="2" width="22" style="99" customWidth="1"/>
    <col min="3" max="3" width="18.5546875" style="44" customWidth="1"/>
    <col min="4" max="4" width="78.77734375" style="3" customWidth="1"/>
    <col min="5" max="5" width="20.44140625" style="3" customWidth="1"/>
    <col min="6" max="6" width="20.109375" style="3" customWidth="1"/>
    <col min="7" max="7" width="19.109375" style="3" customWidth="1"/>
    <col min="8" max="8" width="18.109375" style="3" customWidth="1"/>
    <col min="9" max="9" width="14.109375" style="3" customWidth="1"/>
    <col min="10" max="10" width="16" style="3" customWidth="1"/>
    <col min="11" max="11" width="16.33203125" style="3" customWidth="1"/>
    <col min="12" max="12" width="15.5546875" style="3" customWidth="1"/>
    <col min="13" max="13" width="15.44140625" style="3" customWidth="1"/>
    <col min="14" max="14" width="14.44140625" style="3" customWidth="1"/>
    <col min="15" max="15" width="15.44140625" style="3" customWidth="1"/>
    <col min="16" max="16" width="23.44140625" style="3" customWidth="1"/>
    <col min="17" max="17" width="20.44140625" style="3" hidden="1" customWidth="1"/>
    <col min="18" max="20" width="9.109375" style="3"/>
    <col min="21" max="21" width="16" style="3" bestFit="1" customWidth="1"/>
    <col min="22" max="16384" width="9.109375" style="3"/>
  </cols>
  <sheetData>
    <row r="1" spans="1:18" s="29" customFormat="1" ht="25.95" customHeight="1" x14ac:dyDescent="0.35">
      <c r="A1" s="98"/>
      <c r="B1" s="98"/>
      <c r="C1" s="55"/>
      <c r="N1" s="221" t="s">
        <v>200</v>
      </c>
      <c r="O1" s="221"/>
      <c r="P1" s="141"/>
    </row>
    <row r="2" spans="1:18" s="29" customFormat="1" ht="25.95" customHeight="1" x14ac:dyDescent="0.35">
      <c r="A2" s="98"/>
      <c r="B2" s="98"/>
      <c r="C2" s="55"/>
      <c r="F2" s="56"/>
      <c r="G2" s="56"/>
      <c r="H2" s="56"/>
      <c r="I2" s="56" t="s">
        <v>29</v>
      </c>
      <c r="N2" s="222" t="s">
        <v>17</v>
      </c>
      <c r="O2" s="222"/>
      <c r="P2" s="222"/>
      <c r="Q2" s="142"/>
    </row>
    <row r="3" spans="1:18" s="29" customFormat="1" ht="25.95" customHeight="1" x14ac:dyDescent="0.35">
      <c r="A3" s="98"/>
      <c r="B3" s="98"/>
      <c r="C3" s="55"/>
      <c r="F3" s="56"/>
      <c r="G3" s="56"/>
      <c r="H3" s="56"/>
      <c r="I3" s="56"/>
      <c r="N3" s="221" t="s">
        <v>76</v>
      </c>
      <c r="O3" s="221"/>
      <c r="P3" s="221"/>
      <c r="R3" s="37"/>
    </row>
    <row r="4" spans="1:18" s="29" customFormat="1" ht="25.95" customHeight="1" x14ac:dyDescent="0.35">
      <c r="A4" s="98"/>
      <c r="B4" s="98"/>
      <c r="C4" s="55"/>
      <c r="E4" s="56"/>
      <c r="F4" s="56"/>
      <c r="H4" s="56"/>
      <c r="I4" s="56"/>
      <c r="N4" s="221" t="s">
        <v>262</v>
      </c>
      <c r="O4" s="221"/>
      <c r="P4" s="221"/>
      <c r="Q4" s="56"/>
      <c r="R4" s="37"/>
    </row>
    <row r="5" spans="1:18" hidden="1" x14ac:dyDescent="0.35">
      <c r="E5" s="46"/>
      <c r="F5" s="45"/>
      <c r="H5" s="45"/>
      <c r="I5" s="45"/>
      <c r="M5" s="43"/>
      <c r="N5" s="43"/>
      <c r="O5" s="43"/>
      <c r="Q5" s="46"/>
    </row>
    <row r="6" spans="1:18" hidden="1" x14ac:dyDescent="0.35">
      <c r="E6" s="45"/>
      <c r="F6" s="45"/>
      <c r="G6" s="45"/>
      <c r="H6" s="45"/>
      <c r="I6" s="45"/>
      <c r="Q6" s="45"/>
    </row>
    <row r="7" spans="1:18" s="29" customFormat="1" ht="58.2" customHeight="1" x14ac:dyDescent="0.35">
      <c r="A7" s="223" t="s">
        <v>177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</row>
    <row r="8" spans="1:18" s="29" customFormat="1" ht="25.95" customHeight="1" x14ac:dyDescent="0.35">
      <c r="A8" s="203" t="s">
        <v>209</v>
      </c>
      <c r="B8" s="203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</row>
    <row r="9" spans="1:18" ht="33" customHeight="1" x14ac:dyDescent="0.35">
      <c r="A9" s="169" t="s">
        <v>208</v>
      </c>
      <c r="B9" s="169"/>
      <c r="O9" s="47"/>
      <c r="P9" s="44" t="s">
        <v>20</v>
      </c>
    </row>
    <row r="10" spans="1:18" s="35" customFormat="1" ht="27.75" customHeight="1" x14ac:dyDescent="0.3">
      <c r="A10" s="219" t="s">
        <v>160</v>
      </c>
      <c r="B10" s="219" t="s">
        <v>211</v>
      </c>
      <c r="C10" s="218" t="s">
        <v>156</v>
      </c>
      <c r="D10" s="225" t="s">
        <v>212</v>
      </c>
      <c r="E10" s="218" t="s">
        <v>2</v>
      </c>
      <c r="F10" s="218"/>
      <c r="G10" s="218"/>
      <c r="H10" s="218"/>
      <c r="I10" s="218"/>
      <c r="J10" s="218" t="s">
        <v>3</v>
      </c>
      <c r="K10" s="218"/>
      <c r="L10" s="218"/>
      <c r="M10" s="218"/>
      <c r="N10" s="218"/>
      <c r="O10" s="218"/>
      <c r="P10" s="218" t="s">
        <v>30</v>
      </c>
    </row>
    <row r="11" spans="1:18" s="35" customFormat="1" ht="35.25" customHeight="1" x14ac:dyDescent="0.3">
      <c r="A11" s="224"/>
      <c r="B11" s="224"/>
      <c r="C11" s="218"/>
      <c r="D11" s="225"/>
      <c r="E11" s="218" t="s">
        <v>149</v>
      </c>
      <c r="F11" s="218" t="s">
        <v>36</v>
      </c>
      <c r="G11" s="218" t="s">
        <v>31</v>
      </c>
      <c r="H11" s="218"/>
      <c r="I11" s="218" t="s">
        <v>37</v>
      </c>
      <c r="J11" s="218" t="s">
        <v>149</v>
      </c>
      <c r="K11" s="219" t="s">
        <v>150</v>
      </c>
      <c r="L11" s="218" t="s">
        <v>36</v>
      </c>
      <c r="M11" s="218" t="s">
        <v>31</v>
      </c>
      <c r="N11" s="218"/>
      <c r="O11" s="218" t="s">
        <v>37</v>
      </c>
      <c r="P11" s="218"/>
      <c r="Q11" s="218" t="s">
        <v>16</v>
      </c>
    </row>
    <row r="12" spans="1:18" s="35" customFormat="1" ht="61.8" customHeight="1" x14ac:dyDescent="0.3">
      <c r="A12" s="224"/>
      <c r="B12" s="224"/>
      <c r="C12" s="218"/>
      <c r="D12" s="225"/>
      <c r="E12" s="218"/>
      <c r="F12" s="218"/>
      <c r="G12" s="57" t="s">
        <v>32</v>
      </c>
      <c r="H12" s="57" t="s">
        <v>33</v>
      </c>
      <c r="I12" s="218"/>
      <c r="J12" s="218"/>
      <c r="K12" s="220"/>
      <c r="L12" s="218"/>
      <c r="M12" s="57" t="s">
        <v>32</v>
      </c>
      <c r="N12" s="57" t="s">
        <v>33</v>
      </c>
      <c r="O12" s="218"/>
      <c r="P12" s="218"/>
      <c r="Q12" s="218"/>
    </row>
    <row r="13" spans="1:18" s="145" customFormat="1" ht="13.2" x14ac:dyDescent="0.25">
      <c r="A13" s="143">
        <v>1</v>
      </c>
      <c r="B13" s="143">
        <v>2</v>
      </c>
      <c r="C13" s="144">
        <v>3</v>
      </c>
      <c r="D13" s="144">
        <v>4</v>
      </c>
      <c r="E13" s="144">
        <v>5</v>
      </c>
      <c r="F13" s="144">
        <v>6</v>
      </c>
      <c r="G13" s="144">
        <v>7</v>
      </c>
      <c r="H13" s="144">
        <v>8</v>
      </c>
      <c r="I13" s="144">
        <v>9</v>
      </c>
      <c r="J13" s="144">
        <v>10</v>
      </c>
      <c r="K13" s="144">
        <v>11</v>
      </c>
      <c r="L13" s="144">
        <v>12</v>
      </c>
      <c r="M13" s="144">
        <v>13</v>
      </c>
      <c r="N13" s="144">
        <v>14</v>
      </c>
      <c r="O13" s="144">
        <v>15</v>
      </c>
      <c r="P13" s="144">
        <v>16</v>
      </c>
      <c r="Q13" s="144">
        <v>5</v>
      </c>
    </row>
    <row r="14" spans="1:18" ht="36.6" customHeight="1" x14ac:dyDescent="0.35">
      <c r="A14" s="21" t="s">
        <v>95</v>
      </c>
      <c r="B14" s="21"/>
      <c r="C14" s="21"/>
      <c r="D14" s="22" t="s">
        <v>34</v>
      </c>
      <c r="E14" s="171">
        <f>F14+I14</f>
        <v>45618893</v>
      </c>
      <c r="F14" s="171">
        <f>F15</f>
        <v>45618893</v>
      </c>
      <c r="G14" s="171">
        <f t="shared" ref="G14:I14" si="0">G15</f>
        <v>25848522</v>
      </c>
      <c r="H14" s="171">
        <f t="shared" si="0"/>
        <v>696400</v>
      </c>
      <c r="I14" s="171">
        <f t="shared" si="0"/>
        <v>0</v>
      </c>
      <c r="J14" s="171">
        <f>L14+O14</f>
        <v>2910985</v>
      </c>
      <c r="K14" s="171">
        <f>K15</f>
        <v>2905050</v>
      </c>
      <c r="L14" s="171">
        <f t="shared" ref="L14:O14" si="1">L15</f>
        <v>5935</v>
      </c>
      <c r="M14" s="171">
        <f t="shared" si="1"/>
        <v>0</v>
      </c>
      <c r="N14" s="171">
        <f t="shared" si="1"/>
        <v>0</v>
      </c>
      <c r="O14" s="171">
        <f t="shared" si="1"/>
        <v>2905050</v>
      </c>
      <c r="P14" s="171">
        <f>E14+J14</f>
        <v>48529878</v>
      </c>
      <c r="Q14" s="49"/>
    </row>
    <row r="15" spans="1:18" ht="36.6" customHeight="1" x14ac:dyDescent="0.35">
      <c r="A15" s="21" t="s">
        <v>96</v>
      </c>
      <c r="B15" s="101"/>
      <c r="C15" s="21"/>
      <c r="D15" s="22" t="s">
        <v>34</v>
      </c>
      <c r="E15" s="171">
        <f t="shared" ref="E15:E41" si="2">F15+I15</f>
        <v>45618893</v>
      </c>
      <c r="F15" s="171">
        <f>F16+F17+F18+F21+F24+F26+F23+F27+F28+F29+F30+F31+F32+F33+F34+F35</f>
        <v>45618893</v>
      </c>
      <c r="G15" s="171">
        <f t="shared" ref="G15:O15" si="3">G16+G17+G18+G21+G24+G26+G23+G27+G28+G29+G30+G31+G32+G33+G34+G35</f>
        <v>25848522</v>
      </c>
      <c r="H15" s="171">
        <f t="shared" si="3"/>
        <v>696400</v>
      </c>
      <c r="I15" s="171">
        <f t="shared" si="3"/>
        <v>0</v>
      </c>
      <c r="J15" s="171">
        <f>L15+O15</f>
        <v>2910985</v>
      </c>
      <c r="K15" s="171">
        <f t="shared" si="3"/>
        <v>2905050</v>
      </c>
      <c r="L15" s="171">
        <f t="shared" si="3"/>
        <v>5935</v>
      </c>
      <c r="M15" s="171">
        <f t="shared" si="3"/>
        <v>0</v>
      </c>
      <c r="N15" s="171">
        <f t="shared" si="3"/>
        <v>0</v>
      </c>
      <c r="O15" s="171">
        <f t="shared" si="3"/>
        <v>2905050</v>
      </c>
      <c r="P15" s="171">
        <f t="shared" ref="P15:P45" si="4">E15+J15</f>
        <v>48529878</v>
      </c>
      <c r="Q15" s="49"/>
    </row>
    <row r="16" spans="1:18" ht="45" customHeight="1" x14ac:dyDescent="0.35">
      <c r="A16" s="21" t="s">
        <v>97</v>
      </c>
      <c r="B16" s="21" t="s">
        <v>98</v>
      </c>
      <c r="C16" s="21" t="s">
        <v>38</v>
      </c>
      <c r="D16" s="22" t="s">
        <v>99</v>
      </c>
      <c r="E16" s="171">
        <f t="shared" si="2"/>
        <v>35623162</v>
      </c>
      <c r="F16" s="171">
        <f>36124730+554565-1159533+13000+58000+32400</f>
        <v>35623162</v>
      </c>
      <c r="G16" s="171">
        <f>26564570-729800</f>
        <v>25834770</v>
      </c>
      <c r="H16" s="171">
        <f>777190-83460</f>
        <v>693730</v>
      </c>
      <c r="I16" s="171">
        <v>0</v>
      </c>
      <c r="J16" s="171">
        <f t="shared" ref="J16:J45" si="5">L16+O16</f>
        <v>60005</v>
      </c>
      <c r="K16" s="171">
        <f>14000+46000</f>
        <v>60000</v>
      </c>
      <c r="L16" s="171">
        <v>5</v>
      </c>
      <c r="M16" s="171">
        <v>0</v>
      </c>
      <c r="N16" s="171">
        <v>0</v>
      </c>
      <c r="O16" s="171">
        <f>14000+46000</f>
        <v>60000</v>
      </c>
      <c r="P16" s="171">
        <f t="shared" si="4"/>
        <v>35683167</v>
      </c>
      <c r="Q16" s="107">
        <v>10116</v>
      </c>
    </row>
    <row r="17" spans="1:21" ht="45" customHeight="1" x14ac:dyDescent="0.35">
      <c r="A17" s="21" t="s">
        <v>124</v>
      </c>
      <c r="B17" s="21" t="s">
        <v>125</v>
      </c>
      <c r="C17" s="21" t="s">
        <v>126</v>
      </c>
      <c r="D17" s="22" t="s">
        <v>123</v>
      </c>
      <c r="E17" s="171">
        <f t="shared" si="2"/>
        <v>0</v>
      </c>
      <c r="F17" s="171">
        <f>22560-22560</f>
        <v>0</v>
      </c>
      <c r="G17" s="171">
        <v>0</v>
      </c>
      <c r="H17" s="171">
        <v>0</v>
      </c>
      <c r="I17" s="171">
        <v>0</v>
      </c>
      <c r="J17" s="171">
        <f t="shared" si="5"/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f t="shared" si="4"/>
        <v>0</v>
      </c>
      <c r="Q17" s="107"/>
    </row>
    <row r="18" spans="1:21" ht="45" customHeight="1" x14ac:dyDescent="0.35">
      <c r="A18" s="21" t="s">
        <v>256</v>
      </c>
      <c r="B18" s="21" t="s">
        <v>257</v>
      </c>
      <c r="C18" s="21" t="s">
        <v>98</v>
      </c>
      <c r="D18" s="22" t="s">
        <v>255</v>
      </c>
      <c r="E18" s="171">
        <f t="shared" si="2"/>
        <v>2115240</v>
      </c>
      <c r="F18" s="171">
        <f>F20+F19</f>
        <v>2115240</v>
      </c>
      <c r="G18" s="171">
        <f t="shared" ref="G18:O18" si="6">G20+G19</f>
        <v>0</v>
      </c>
      <c r="H18" s="171">
        <f t="shared" si="6"/>
        <v>0</v>
      </c>
      <c r="I18" s="171">
        <f t="shared" si="6"/>
        <v>0</v>
      </c>
      <c r="J18" s="171">
        <f t="shared" si="5"/>
        <v>0</v>
      </c>
      <c r="K18" s="171">
        <f t="shared" si="6"/>
        <v>0</v>
      </c>
      <c r="L18" s="171">
        <f t="shared" si="6"/>
        <v>0</v>
      </c>
      <c r="M18" s="171">
        <f t="shared" si="6"/>
        <v>0</v>
      </c>
      <c r="N18" s="171">
        <f t="shared" si="6"/>
        <v>0</v>
      </c>
      <c r="O18" s="171">
        <f t="shared" si="6"/>
        <v>0</v>
      </c>
      <c r="P18" s="171">
        <f t="shared" si="4"/>
        <v>2115240</v>
      </c>
      <c r="Q18" s="107"/>
    </row>
    <row r="19" spans="1:21" ht="45" customHeight="1" x14ac:dyDescent="0.35">
      <c r="A19" s="21"/>
      <c r="B19" s="21"/>
      <c r="C19" s="21"/>
      <c r="D19" s="22" t="s">
        <v>253</v>
      </c>
      <c r="E19" s="171">
        <f t="shared" si="2"/>
        <v>2107640</v>
      </c>
      <c r="F19" s="171">
        <f>687583+1420057</f>
        <v>2107640</v>
      </c>
      <c r="G19" s="171">
        <v>0</v>
      </c>
      <c r="H19" s="171">
        <v>0</v>
      </c>
      <c r="I19" s="171">
        <v>0</v>
      </c>
      <c r="J19" s="171">
        <f t="shared" si="5"/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f t="shared" si="4"/>
        <v>2107640</v>
      </c>
      <c r="Q19" s="107"/>
    </row>
    <row r="20" spans="1:21" ht="63" customHeight="1" x14ac:dyDescent="0.35">
      <c r="A20" s="21"/>
      <c r="B20" s="21"/>
      <c r="C20" s="21"/>
      <c r="D20" s="199" t="s">
        <v>254</v>
      </c>
      <c r="E20" s="171">
        <f t="shared" si="2"/>
        <v>7600</v>
      </c>
      <c r="F20" s="171">
        <v>7600</v>
      </c>
      <c r="G20" s="171">
        <v>0</v>
      </c>
      <c r="H20" s="171">
        <v>0</v>
      </c>
      <c r="I20" s="171">
        <v>0</v>
      </c>
      <c r="J20" s="171">
        <f t="shared" si="5"/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f t="shared" si="4"/>
        <v>7600</v>
      </c>
      <c r="Q20" s="107"/>
    </row>
    <row r="21" spans="1:21" ht="37.950000000000003" customHeight="1" x14ac:dyDescent="0.35">
      <c r="A21" s="21" t="s">
        <v>100</v>
      </c>
      <c r="B21" s="102" t="s">
        <v>81</v>
      </c>
      <c r="C21" s="21" t="s">
        <v>39</v>
      </c>
      <c r="D21" s="106" t="s">
        <v>80</v>
      </c>
      <c r="E21" s="171">
        <f t="shared" si="2"/>
        <v>60199</v>
      </c>
      <c r="F21" s="171">
        <f>104599-15400-7000-22000</f>
        <v>60199</v>
      </c>
      <c r="G21" s="171">
        <v>0</v>
      </c>
      <c r="H21" s="171">
        <v>0</v>
      </c>
      <c r="I21" s="171">
        <v>0</v>
      </c>
      <c r="J21" s="171">
        <f t="shared" si="5"/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f t="shared" si="4"/>
        <v>60199</v>
      </c>
      <c r="Q21" s="107">
        <v>90802</v>
      </c>
    </row>
    <row r="22" spans="1:21" ht="34.200000000000003" hidden="1" customHeight="1" x14ac:dyDescent="0.35">
      <c r="A22" s="21" t="s">
        <v>101</v>
      </c>
      <c r="B22" s="21" t="s">
        <v>102</v>
      </c>
      <c r="C22" s="21"/>
      <c r="D22" s="72" t="s">
        <v>82</v>
      </c>
      <c r="E22" s="171">
        <f t="shared" si="2"/>
        <v>0</v>
      </c>
      <c r="F22" s="171"/>
      <c r="G22" s="171"/>
      <c r="H22" s="171"/>
      <c r="I22" s="171"/>
      <c r="J22" s="171">
        <f t="shared" si="5"/>
        <v>0</v>
      </c>
      <c r="K22" s="171"/>
      <c r="L22" s="171"/>
      <c r="M22" s="171"/>
      <c r="N22" s="171"/>
      <c r="O22" s="171"/>
      <c r="P22" s="171">
        <f t="shared" si="4"/>
        <v>0</v>
      </c>
      <c r="Q22" s="107"/>
      <c r="U22" s="13" t="e">
        <f>P45-P16-P17-#REF!-#REF!-P32-P34</f>
        <v>#REF!</v>
      </c>
    </row>
    <row r="23" spans="1:21" ht="45" customHeight="1" x14ac:dyDescent="0.35">
      <c r="A23" s="21" t="s">
        <v>103</v>
      </c>
      <c r="B23" s="21" t="s">
        <v>105</v>
      </c>
      <c r="C23" s="21" t="s">
        <v>39</v>
      </c>
      <c r="D23" s="106" t="s">
        <v>83</v>
      </c>
      <c r="E23" s="171">
        <f t="shared" si="2"/>
        <v>0</v>
      </c>
      <c r="F23" s="171">
        <f>12000-3000-6000-3000</f>
        <v>0</v>
      </c>
      <c r="G23" s="171">
        <v>0</v>
      </c>
      <c r="H23" s="171">
        <v>0</v>
      </c>
      <c r="I23" s="171">
        <v>0</v>
      </c>
      <c r="J23" s="171">
        <f t="shared" si="5"/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f t="shared" si="4"/>
        <v>0</v>
      </c>
      <c r="Q23" s="107">
        <v>91104</v>
      </c>
    </row>
    <row r="24" spans="1:21" ht="37.200000000000003" customHeight="1" x14ac:dyDescent="0.35">
      <c r="A24" s="21" t="s">
        <v>104</v>
      </c>
      <c r="B24" s="21" t="s">
        <v>106</v>
      </c>
      <c r="C24" s="21" t="s">
        <v>39</v>
      </c>
      <c r="D24" s="106" t="s">
        <v>84</v>
      </c>
      <c r="E24" s="171">
        <f t="shared" si="2"/>
        <v>33000</v>
      </c>
      <c r="F24" s="171">
        <v>33000</v>
      </c>
      <c r="G24" s="171">
        <v>0</v>
      </c>
      <c r="H24" s="171">
        <v>0</v>
      </c>
      <c r="I24" s="171">
        <v>0</v>
      </c>
      <c r="J24" s="171">
        <f t="shared" si="5"/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f t="shared" si="4"/>
        <v>33000</v>
      </c>
      <c r="Q24" s="107">
        <v>91107</v>
      </c>
    </row>
    <row r="25" spans="1:21" ht="34.200000000000003" hidden="1" customHeight="1" x14ac:dyDescent="0.35">
      <c r="A25" s="21" t="s">
        <v>107</v>
      </c>
      <c r="B25" s="21" t="s">
        <v>94</v>
      </c>
      <c r="C25" s="21"/>
      <c r="D25" s="117" t="s">
        <v>90</v>
      </c>
      <c r="E25" s="171">
        <f t="shared" si="2"/>
        <v>0</v>
      </c>
      <c r="F25" s="171"/>
      <c r="G25" s="171"/>
      <c r="H25" s="171"/>
      <c r="I25" s="171"/>
      <c r="J25" s="171">
        <f t="shared" si="5"/>
        <v>0</v>
      </c>
      <c r="K25" s="171"/>
      <c r="L25" s="171"/>
      <c r="M25" s="171"/>
      <c r="N25" s="171"/>
      <c r="O25" s="171"/>
      <c r="P25" s="171">
        <f t="shared" si="4"/>
        <v>0</v>
      </c>
      <c r="Q25" s="107"/>
    </row>
    <row r="26" spans="1:21" ht="45" customHeight="1" x14ac:dyDescent="0.35">
      <c r="A26" s="21" t="s">
        <v>178</v>
      </c>
      <c r="B26" s="65">
        <v>3131</v>
      </c>
      <c r="C26" s="65">
        <v>1040</v>
      </c>
      <c r="D26" s="117" t="s">
        <v>179</v>
      </c>
      <c r="E26" s="171">
        <f t="shared" si="2"/>
        <v>4800</v>
      </c>
      <c r="F26" s="171">
        <f>29800-10800-14200</f>
        <v>4800</v>
      </c>
      <c r="G26" s="171">
        <v>0</v>
      </c>
      <c r="H26" s="171">
        <v>0</v>
      </c>
      <c r="I26" s="171">
        <v>0</v>
      </c>
      <c r="J26" s="171">
        <f t="shared" si="5"/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  <c r="P26" s="171">
        <f t="shared" si="4"/>
        <v>4800</v>
      </c>
      <c r="Q26" s="107">
        <v>91103</v>
      </c>
    </row>
    <row r="27" spans="1:21" ht="67.95" customHeight="1" x14ac:dyDescent="0.35">
      <c r="A27" s="21" t="s">
        <v>157</v>
      </c>
      <c r="B27" s="65">
        <v>3140</v>
      </c>
      <c r="C27" s="65">
        <v>1040</v>
      </c>
      <c r="D27" s="22" t="s">
        <v>158</v>
      </c>
      <c r="E27" s="171">
        <f t="shared" si="2"/>
        <v>0</v>
      </c>
      <c r="F27" s="171">
        <f>36000-36000</f>
        <v>0</v>
      </c>
      <c r="G27" s="171">
        <v>0</v>
      </c>
      <c r="H27" s="171">
        <v>0</v>
      </c>
      <c r="I27" s="171">
        <v>0</v>
      </c>
      <c r="J27" s="171">
        <f t="shared" si="5"/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f t="shared" si="4"/>
        <v>0</v>
      </c>
      <c r="Q27" s="107"/>
    </row>
    <row r="28" spans="1:21" ht="37.200000000000003" customHeight="1" x14ac:dyDescent="0.35">
      <c r="A28" s="104" t="s">
        <v>132</v>
      </c>
      <c r="B28" s="104" t="s">
        <v>133</v>
      </c>
      <c r="C28" s="104" t="s">
        <v>74</v>
      </c>
      <c r="D28" s="22" t="s">
        <v>75</v>
      </c>
      <c r="E28" s="171">
        <f t="shared" si="2"/>
        <v>15548</v>
      </c>
      <c r="F28" s="171">
        <f>144055-52807-75700</f>
        <v>15548</v>
      </c>
      <c r="G28" s="171">
        <f>118075-43283-61040</f>
        <v>13752</v>
      </c>
      <c r="H28" s="171">
        <v>0</v>
      </c>
      <c r="I28" s="171">
        <v>0</v>
      </c>
      <c r="J28" s="171">
        <f t="shared" si="5"/>
        <v>0</v>
      </c>
      <c r="K28" s="171">
        <v>0</v>
      </c>
      <c r="L28" s="171">
        <v>0</v>
      </c>
      <c r="M28" s="171">
        <v>0</v>
      </c>
      <c r="N28" s="171">
        <v>0</v>
      </c>
      <c r="O28" s="171">
        <v>0</v>
      </c>
      <c r="P28" s="171">
        <f t="shared" si="4"/>
        <v>15548</v>
      </c>
      <c r="Q28" s="107">
        <v>90501</v>
      </c>
    </row>
    <row r="29" spans="1:21" ht="37.200000000000003" customHeight="1" x14ac:dyDescent="0.35">
      <c r="A29" s="104" t="s">
        <v>134</v>
      </c>
      <c r="B29" s="64">
        <v>3242</v>
      </c>
      <c r="C29" s="64">
        <v>1090</v>
      </c>
      <c r="D29" s="52" t="s">
        <v>135</v>
      </c>
      <c r="E29" s="171">
        <f t="shared" si="2"/>
        <v>285600</v>
      </c>
      <c r="F29" s="171">
        <v>285600</v>
      </c>
      <c r="G29" s="171">
        <v>0</v>
      </c>
      <c r="H29" s="171">
        <v>0</v>
      </c>
      <c r="I29" s="171">
        <v>0</v>
      </c>
      <c r="J29" s="171">
        <f t="shared" si="5"/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f t="shared" si="4"/>
        <v>285600</v>
      </c>
      <c r="Q29" s="107"/>
    </row>
    <row r="30" spans="1:21" ht="37.200000000000003" customHeight="1" x14ac:dyDescent="0.35">
      <c r="A30" s="104" t="s">
        <v>136</v>
      </c>
      <c r="B30" s="64">
        <v>4082</v>
      </c>
      <c r="C30" s="104" t="s">
        <v>73</v>
      </c>
      <c r="D30" s="52" t="s">
        <v>137</v>
      </c>
      <c r="E30" s="171">
        <f t="shared" si="2"/>
        <v>368475</v>
      </c>
      <c r="F30" s="171">
        <f>168270+187880-44900+57225</f>
        <v>368475</v>
      </c>
      <c r="G30" s="171">
        <v>0</v>
      </c>
      <c r="H30" s="171">
        <v>0</v>
      </c>
      <c r="I30" s="171">
        <v>0</v>
      </c>
      <c r="J30" s="171">
        <f t="shared" si="5"/>
        <v>199500</v>
      </c>
      <c r="K30" s="171">
        <v>199500</v>
      </c>
      <c r="L30" s="171">
        <v>0</v>
      </c>
      <c r="M30" s="171">
        <v>0</v>
      </c>
      <c r="N30" s="171">
        <v>0</v>
      </c>
      <c r="O30" s="171">
        <v>199500</v>
      </c>
      <c r="P30" s="171">
        <f t="shared" si="4"/>
        <v>567975</v>
      </c>
      <c r="Q30" s="107"/>
    </row>
    <row r="31" spans="1:21" ht="64.95" customHeight="1" x14ac:dyDescent="0.35">
      <c r="A31" s="21" t="s">
        <v>108</v>
      </c>
      <c r="B31" s="101" t="s">
        <v>109</v>
      </c>
      <c r="C31" s="21" t="s">
        <v>40</v>
      </c>
      <c r="D31" s="20" t="s">
        <v>110</v>
      </c>
      <c r="E31" s="171">
        <f t="shared" si="2"/>
        <v>29000</v>
      </c>
      <c r="F31" s="171">
        <f>51700-7200-15500</f>
        <v>29000</v>
      </c>
      <c r="G31" s="171">
        <v>0</v>
      </c>
      <c r="H31" s="171">
        <v>0</v>
      </c>
      <c r="I31" s="171">
        <v>0</v>
      </c>
      <c r="J31" s="171">
        <f t="shared" si="5"/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f t="shared" si="4"/>
        <v>29000</v>
      </c>
      <c r="Q31" s="107">
        <v>130102</v>
      </c>
    </row>
    <row r="32" spans="1:21" ht="37.200000000000003" customHeight="1" x14ac:dyDescent="0.35">
      <c r="A32" s="21" t="s">
        <v>111</v>
      </c>
      <c r="B32" s="101" t="s">
        <v>112</v>
      </c>
      <c r="C32" s="21" t="s">
        <v>85</v>
      </c>
      <c r="D32" s="50" t="s">
        <v>113</v>
      </c>
      <c r="E32" s="171">
        <f t="shared" si="2"/>
        <v>7082969</v>
      </c>
      <c r="F32" s="171">
        <f>6400000+2225244-9000-380200+28000-1048850-132225</f>
        <v>7082969</v>
      </c>
      <c r="G32" s="171">
        <v>0</v>
      </c>
      <c r="H32" s="171">
        <v>2670</v>
      </c>
      <c r="I32" s="171">
        <v>0</v>
      </c>
      <c r="J32" s="171">
        <f t="shared" si="5"/>
        <v>1330550</v>
      </c>
      <c r="K32" s="171">
        <f>838700+198000+381000+9000+198000-28000-1318000+1048850</f>
        <v>1327550</v>
      </c>
      <c r="L32" s="171">
        <v>3000</v>
      </c>
      <c r="M32" s="171">
        <v>0</v>
      </c>
      <c r="N32" s="171">
        <v>0</v>
      </c>
      <c r="O32" s="171">
        <f>838700+198000+381000+9000+198000-28000-1318000+1048850</f>
        <v>1327550</v>
      </c>
      <c r="P32" s="171">
        <f t="shared" si="4"/>
        <v>8413519</v>
      </c>
      <c r="Q32" s="107">
        <v>100203</v>
      </c>
    </row>
    <row r="33" spans="1:17" ht="37.200000000000003" customHeight="1" x14ac:dyDescent="0.35">
      <c r="A33" s="21" t="s">
        <v>162</v>
      </c>
      <c r="B33" s="101" t="s">
        <v>163</v>
      </c>
      <c r="C33" s="21" t="s">
        <v>165</v>
      </c>
      <c r="D33" s="50" t="s">
        <v>164</v>
      </c>
      <c r="E33" s="171">
        <f t="shared" si="2"/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f t="shared" si="5"/>
        <v>2930</v>
      </c>
      <c r="K33" s="171">
        <v>0</v>
      </c>
      <c r="L33" s="171">
        <v>2930</v>
      </c>
      <c r="M33" s="171">
        <v>0</v>
      </c>
      <c r="N33" s="171">
        <v>0</v>
      </c>
      <c r="O33" s="171">
        <v>0</v>
      </c>
      <c r="P33" s="171">
        <f t="shared" si="4"/>
        <v>2930</v>
      </c>
      <c r="Q33" s="107"/>
    </row>
    <row r="34" spans="1:17" ht="37.200000000000003" customHeight="1" x14ac:dyDescent="0.35">
      <c r="A34" s="21" t="s">
        <v>114</v>
      </c>
      <c r="B34" s="103" t="s">
        <v>115</v>
      </c>
      <c r="C34" s="21" t="s">
        <v>116</v>
      </c>
      <c r="D34" s="72" t="s">
        <v>117</v>
      </c>
      <c r="E34" s="171">
        <f t="shared" si="2"/>
        <v>900</v>
      </c>
      <c r="F34" s="171">
        <f>5400-4500</f>
        <v>900</v>
      </c>
      <c r="G34" s="171">
        <v>0</v>
      </c>
      <c r="H34" s="171">
        <v>0</v>
      </c>
      <c r="I34" s="171">
        <v>0</v>
      </c>
      <c r="J34" s="171">
        <f t="shared" si="5"/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f t="shared" si="4"/>
        <v>900</v>
      </c>
      <c r="Q34" s="107">
        <v>250404</v>
      </c>
    </row>
    <row r="35" spans="1:17" ht="37.200000000000003" customHeight="1" x14ac:dyDescent="0.35">
      <c r="A35" s="21" t="s">
        <v>226</v>
      </c>
      <c r="B35" s="103" t="s">
        <v>227</v>
      </c>
      <c r="C35" s="21" t="s">
        <v>228</v>
      </c>
      <c r="D35" s="177" t="s">
        <v>229</v>
      </c>
      <c r="E35" s="171">
        <f t="shared" si="2"/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f t="shared" si="5"/>
        <v>1318000</v>
      </c>
      <c r="K35" s="171">
        <v>1318000</v>
      </c>
      <c r="L35" s="171">
        <v>0</v>
      </c>
      <c r="M35" s="171">
        <v>0</v>
      </c>
      <c r="N35" s="171">
        <v>0</v>
      </c>
      <c r="O35" s="171">
        <v>1318000</v>
      </c>
      <c r="P35" s="171">
        <f t="shared" si="4"/>
        <v>1318000</v>
      </c>
      <c r="Q35" s="107"/>
    </row>
    <row r="36" spans="1:17" s="108" customFormat="1" ht="45" customHeight="1" x14ac:dyDescent="0.25">
      <c r="A36" s="21" t="s">
        <v>118</v>
      </c>
      <c r="B36" s="21"/>
      <c r="C36" s="21"/>
      <c r="D36" s="131" t="s">
        <v>35</v>
      </c>
      <c r="E36" s="171">
        <f t="shared" si="2"/>
        <v>11598985</v>
      </c>
      <c r="F36" s="171">
        <f>F37</f>
        <v>11598985</v>
      </c>
      <c r="G36" s="171">
        <f t="shared" ref="G36:I36" si="7">G37</f>
        <v>8041945</v>
      </c>
      <c r="H36" s="171">
        <f t="shared" si="7"/>
        <v>282410</v>
      </c>
      <c r="I36" s="171">
        <f t="shared" si="7"/>
        <v>0</v>
      </c>
      <c r="J36" s="171">
        <f t="shared" si="5"/>
        <v>1650011.72</v>
      </c>
      <c r="K36" s="171">
        <f>K37</f>
        <v>1401211.72</v>
      </c>
      <c r="L36" s="171">
        <f t="shared" ref="L36:O36" si="8">L37</f>
        <v>248800</v>
      </c>
      <c r="M36" s="171">
        <f t="shared" si="8"/>
        <v>193870</v>
      </c>
      <c r="N36" s="171">
        <f t="shared" si="8"/>
        <v>7920</v>
      </c>
      <c r="O36" s="171">
        <f t="shared" si="8"/>
        <v>1401211.72</v>
      </c>
      <c r="P36" s="171">
        <f t="shared" si="4"/>
        <v>13248996.720000001</v>
      </c>
      <c r="Q36" s="107"/>
    </row>
    <row r="37" spans="1:17" s="108" customFormat="1" ht="45" customHeight="1" x14ac:dyDescent="0.25">
      <c r="A37" s="21" t="s">
        <v>119</v>
      </c>
      <c r="B37" s="21"/>
      <c r="C37" s="21"/>
      <c r="D37" s="131" t="s">
        <v>35</v>
      </c>
      <c r="E37" s="171">
        <f t="shared" si="2"/>
        <v>11598985</v>
      </c>
      <c r="F37" s="171">
        <f>SUM(F38:F41)</f>
        <v>11598985</v>
      </c>
      <c r="G37" s="171">
        <f>SUM(G38:G41)</f>
        <v>8041945</v>
      </c>
      <c r="H37" s="171">
        <f>SUM(H38:H41)</f>
        <v>282410</v>
      </c>
      <c r="I37" s="171">
        <f>SUM(I38:I41)</f>
        <v>0</v>
      </c>
      <c r="J37" s="171">
        <f t="shared" si="5"/>
        <v>1650011.72</v>
      </c>
      <c r="K37" s="171">
        <f>SUM(K38:K41)</f>
        <v>1401211.72</v>
      </c>
      <c r="L37" s="171">
        <f>SUM(L38:L41)</f>
        <v>248800</v>
      </c>
      <c r="M37" s="171">
        <f>SUM(M38:M41)</f>
        <v>193870</v>
      </c>
      <c r="N37" s="171">
        <f>SUM(N38:N41)</f>
        <v>7920</v>
      </c>
      <c r="O37" s="171">
        <f>SUM(O38:O41)</f>
        <v>1401211.72</v>
      </c>
      <c r="P37" s="171">
        <f t="shared" si="4"/>
        <v>13248996.720000001</v>
      </c>
      <c r="Q37" s="49" t="e">
        <f>#REF!+#REF!+#REF!+#REF!+#REF!+Q39+#REF!+#REF!+#REF!+#REF!</f>
        <v>#REF!</v>
      </c>
    </row>
    <row r="38" spans="1:17" ht="64.95" customHeight="1" x14ac:dyDescent="0.35">
      <c r="A38" s="21" t="s">
        <v>120</v>
      </c>
      <c r="B38" s="21" t="s">
        <v>86</v>
      </c>
      <c r="C38" s="21" t="s">
        <v>42</v>
      </c>
      <c r="D38" s="22" t="s">
        <v>87</v>
      </c>
      <c r="E38" s="171">
        <f t="shared" si="2"/>
        <v>10501000</v>
      </c>
      <c r="F38" s="171">
        <v>10501000</v>
      </c>
      <c r="G38" s="171">
        <f>7929545+112400</f>
        <v>8041945</v>
      </c>
      <c r="H38" s="171">
        <f>324510-42100</f>
        <v>282410</v>
      </c>
      <c r="I38" s="171">
        <v>0</v>
      </c>
      <c r="J38" s="171">
        <f t="shared" si="5"/>
        <v>248800</v>
      </c>
      <c r="K38" s="171">
        <v>0</v>
      </c>
      <c r="L38" s="171">
        <v>248800</v>
      </c>
      <c r="M38" s="171">
        <v>193870</v>
      </c>
      <c r="N38" s="171">
        <v>7920</v>
      </c>
      <c r="O38" s="171">
        <v>0</v>
      </c>
      <c r="P38" s="171">
        <f t="shared" si="4"/>
        <v>10749800</v>
      </c>
      <c r="Q38" s="107">
        <v>91204</v>
      </c>
    </row>
    <row r="39" spans="1:17" ht="79.2" customHeight="1" x14ac:dyDescent="0.35">
      <c r="A39" s="21" t="s">
        <v>121</v>
      </c>
      <c r="B39" s="21" t="s">
        <v>122</v>
      </c>
      <c r="C39" s="21" t="s">
        <v>41</v>
      </c>
      <c r="D39" s="22" t="s">
        <v>138</v>
      </c>
      <c r="E39" s="171">
        <f t="shared" si="2"/>
        <v>353140</v>
      </c>
      <c r="F39" s="171">
        <f>443140-90000</f>
        <v>353140</v>
      </c>
      <c r="G39" s="171">
        <v>0</v>
      </c>
      <c r="H39" s="171">
        <v>0</v>
      </c>
      <c r="I39" s="171">
        <v>0</v>
      </c>
      <c r="J39" s="171">
        <f t="shared" si="5"/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f t="shared" si="4"/>
        <v>353140</v>
      </c>
      <c r="Q39" s="49"/>
    </row>
    <row r="40" spans="1:17" ht="231.6" customHeight="1" x14ac:dyDescent="0.35">
      <c r="A40" s="21" t="s">
        <v>247</v>
      </c>
      <c r="B40" s="21" t="s">
        <v>249</v>
      </c>
      <c r="C40" s="21" t="s">
        <v>248</v>
      </c>
      <c r="D40" s="22" t="s">
        <v>250</v>
      </c>
      <c r="E40" s="171">
        <f t="shared" si="2"/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f t="shared" si="5"/>
        <v>1401211.72</v>
      </c>
      <c r="K40" s="171">
        <f>O40</f>
        <v>1401211.72</v>
      </c>
      <c r="L40" s="171">
        <v>0</v>
      </c>
      <c r="M40" s="171">
        <v>0</v>
      </c>
      <c r="N40" s="171">
        <v>0</v>
      </c>
      <c r="O40" s="171">
        <v>1401211.72</v>
      </c>
      <c r="P40" s="171">
        <f t="shared" si="4"/>
        <v>1401211.72</v>
      </c>
      <c r="Q40" s="49"/>
    </row>
    <row r="41" spans="1:17" ht="36.6" customHeight="1" x14ac:dyDescent="0.35">
      <c r="A41" s="21" t="s">
        <v>139</v>
      </c>
      <c r="B41" s="65">
        <v>3242</v>
      </c>
      <c r="C41" s="65">
        <v>1090</v>
      </c>
      <c r="D41" s="22" t="s">
        <v>135</v>
      </c>
      <c r="E41" s="171">
        <f t="shared" si="2"/>
        <v>744845</v>
      </c>
      <c r="F41" s="171">
        <v>744845</v>
      </c>
      <c r="G41" s="171">
        <v>0</v>
      </c>
      <c r="H41" s="171">
        <v>0</v>
      </c>
      <c r="I41" s="171">
        <v>0</v>
      </c>
      <c r="J41" s="171">
        <f t="shared" si="5"/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f t="shared" si="4"/>
        <v>744845</v>
      </c>
      <c r="Q41" s="107"/>
    </row>
    <row r="42" spans="1:17" ht="37.200000000000003" customHeight="1" x14ac:dyDescent="0.35">
      <c r="A42" s="21" t="s">
        <v>217</v>
      </c>
      <c r="B42" s="65"/>
      <c r="C42" s="65"/>
      <c r="D42" s="22" t="s">
        <v>218</v>
      </c>
      <c r="E42" s="171">
        <f>E43</f>
        <v>5750</v>
      </c>
      <c r="F42" s="171">
        <f t="shared" ref="F42:O42" si="9">F43</f>
        <v>0</v>
      </c>
      <c r="G42" s="171">
        <f t="shared" si="9"/>
        <v>0</v>
      </c>
      <c r="H42" s="171">
        <f t="shared" si="9"/>
        <v>0</v>
      </c>
      <c r="I42" s="171">
        <f t="shared" si="9"/>
        <v>0</v>
      </c>
      <c r="J42" s="171">
        <f t="shared" si="9"/>
        <v>0</v>
      </c>
      <c r="K42" s="171">
        <f t="shared" si="9"/>
        <v>0</v>
      </c>
      <c r="L42" s="171">
        <f t="shared" si="9"/>
        <v>0</v>
      </c>
      <c r="M42" s="171">
        <f t="shared" si="9"/>
        <v>0</v>
      </c>
      <c r="N42" s="171">
        <f t="shared" si="9"/>
        <v>0</v>
      </c>
      <c r="O42" s="171">
        <f t="shared" si="9"/>
        <v>0</v>
      </c>
      <c r="P42" s="171">
        <f t="shared" si="4"/>
        <v>5750</v>
      </c>
      <c r="Q42" s="107"/>
    </row>
    <row r="43" spans="1:17" ht="37.200000000000003" customHeight="1" x14ac:dyDescent="0.35">
      <c r="A43" s="21" t="s">
        <v>219</v>
      </c>
      <c r="B43" s="65"/>
      <c r="C43" s="65"/>
      <c r="D43" s="22" t="s">
        <v>218</v>
      </c>
      <c r="E43" s="171">
        <f>E44</f>
        <v>5750</v>
      </c>
      <c r="F43" s="171">
        <f t="shared" ref="F43:O43" si="10">F44</f>
        <v>0</v>
      </c>
      <c r="G43" s="171">
        <f t="shared" si="10"/>
        <v>0</v>
      </c>
      <c r="H43" s="171">
        <f t="shared" si="10"/>
        <v>0</v>
      </c>
      <c r="I43" s="171">
        <f t="shared" si="10"/>
        <v>0</v>
      </c>
      <c r="J43" s="171">
        <f t="shared" si="10"/>
        <v>0</v>
      </c>
      <c r="K43" s="171">
        <f t="shared" si="10"/>
        <v>0</v>
      </c>
      <c r="L43" s="171">
        <f t="shared" si="10"/>
        <v>0</v>
      </c>
      <c r="M43" s="171">
        <f t="shared" si="10"/>
        <v>0</v>
      </c>
      <c r="N43" s="171">
        <f t="shared" si="10"/>
        <v>0</v>
      </c>
      <c r="O43" s="171">
        <f t="shared" si="10"/>
        <v>0</v>
      </c>
      <c r="P43" s="171">
        <f t="shared" si="4"/>
        <v>5750</v>
      </c>
      <c r="Q43" s="107"/>
    </row>
    <row r="44" spans="1:17" ht="37.200000000000003" customHeight="1" x14ac:dyDescent="0.35">
      <c r="A44" s="21" t="s">
        <v>220</v>
      </c>
      <c r="B44" s="65">
        <v>8700</v>
      </c>
      <c r="C44" s="21" t="s">
        <v>221</v>
      </c>
      <c r="D44" s="22" t="s">
        <v>222</v>
      </c>
      <c r="E44" s="171">
        <v>5750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f t="shared" si="4"/>
        <v>5750</v>
      </c>
      <c r="Q44" s="107"/>
    </row>
    <row r="45" spans="1:17" ht="37.200000000000003" customHeight="1" x14ac:dyDescent="0.35">
      <c r="A45" s="21"/>
      <c r="B45" s="105"/>
      <c r="C45" s="21"/>
      <c r="D45" s="53" t="s">
        <v>159</v>
      </c>
      <c r="E45" s="171">
        <f>E14+E36+E42</f>
        <v>57223628</v>
      </c>
      <c r="F45" s="171">
        <f>F14+F36</f>
        <v>57217878</v>
      </c>
      <c r="G45" s="171">
        <f>G14+G36</f>
        <v>33890467</v>
      </c>
      <c r="H45" s="171">
        <f>H14+H36</f>
        <v>978810</v>
      </c>
      <c r="I45" s="171">
        <f>I14+I36</f>
        <v>0</v>
      </c>
      <c r="J45" s="171">
        <f t="shared" si="5"/>
        <v>4560996.72</v>
      </c>
      <c r="K45" s="171">
        <f>K14+K36</f>
        <v>4306261.72</v>
      </c>
      <c r="L45" s="171">
        <f>L14+L36</f>
        <v>254735</v>
      </c>
      <c r="M45" s="171">
        <f>M14+M36</f>
        <v>193870</v>
      </c>
      <c r="N45" s="171">
        <f>N14+N36</f>
        <v>7920</v>
      </c>
      <c r="O45" s="171">
        <f>O14+O36</f>
        <v>4306261.72</v>
      </c>
      <c r="P45" s="171">
        <f t="shared" si="4"/>
        <v>61784624.719999999</v>
      </c>
      <c r="Q45" s="49"/>
    </row>
    <row r="46" spans="1:17" x14ac:dyDescent="0.35">
      <c r="A46" s="100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8" spans="1:17" ht="19.2" customHeight="1" x14ac:dyDescent="0.35"/>
    <row r="49" spans="1:3" s="125" customFormat="1" ht="25.2" x14ac:dyDescent="0.45">
      <c r="A49" s="123"/>
      <c r="B49" s="123"/>
      <c r="C49" s="124"/>
    </row>
    <row r="50" spans="1:3" x14ac:dyDescent="0.35">
      <c r="A50" s="100"/>
    </row>
    <row r="51" spans="1:3" x14ac:dyDescent="0.35">
      <c r="A51" s="100"/>
    </row>
    <row r="52" spans="1:3" x14ac:dyDescent="0.35">
      <c r="A52" s="100"/>
    </row>
    <row r="53" spans="1:3" x14ac:dyDescent="0.35">
      <c r="A53" s="100"/>
    </row>
    <row r="54" spans="1:3" x14ac:dyDescent="0.35">
      <c r="A54" s="100"/>
    </row>
    <row r="55" spans="1:3" x14ac:dyDescent="0.35">
      <c r="A55" s="100"/>
    </row>
    <row r="56" spans="1:3" x14ac:dyDescent="0.35">
      <c r="A56" s="100"/>
    </row>
    <row r="57" spans="1:3" x14ac:dyDescent="0.35">
      <c r="A57" s="100"/>
    </row>
    <row r="58" spans="1:3" x14ac:dyDescent="0.35">
      <c r="A58" s="100"/>
    </row>
    <row r="59" spans="1:3" x14ac:dyDescent="0.35">
      <c r="A59" s="100"/>
    </row>
    <row r="60" spans="1:3" x14ac:dyDescent="0.35">
      <c r="A60" s="100"/>
    </row>
    <row r="61" spans="1:3" x14ac:dyDescent="0.35">
      <c r="A61" s="100"/>
    </row>
    <row r="62" spans="1:3" x14ac:dyDescent="0.35">
      <c r="A62" s="100"/>
    </row>
    <row r="63" spans="1:3" x14ac:dyDescent="0.35">
      <c r="A63" s="100"/>
    </row>
    <row r="64" spans="1:3" x14ac:dyDescent="0.35">
      <c r="A64" s="100"/>
    </row>
    <row r="65" spans="1:1" x14ac:dyDescent="0.35">
      <c r="A65" s="100"/>
    </row>
    <row r="66" spans="1:1" x14ac:dyDescent="0.35">
      <c r="A66" s="100"/>
    </row>
    <row r="67" spans="1:1" x14ac:dyDescent="0.35">
      <c r="A67" s="100"/>
    </row>
    <row r="68" spans="1:1" x14ac:dyDescent="0.35">
      <c r="A68" s="100"/>
    </row>
    <row r="69" spans="1:1" x14ac:dyDescent="0.35">
      <c r="A69" s="100"/>
    </row>
    <row r="70" spans="1:1" x14ac:dyDescent="0.35">
      <c r="A70" s="100"/>
    </row>
    <row r="71" spans="1:1" x14ac:dyDescent="0.35">
      <c r="A71" s="100"/>
    </row>
    <row r="72" spans="1:1" x14ac:dyDescent="0.35">
      <c r="A72" s="100"/>
    </row>
    <row r="73" spans="1:1" x14ac:dyDescent="0.35">
      <c r="A73" s="100"/>
    </row>
    <row r="74" spans="1:1" x14ac:dyDescent="0.35">
      <c r="A74" s="100"/>
    </row>
    <row r="75" spans="1:1" x14ac:dyDescent="0.35">
      <c r="A75" s="100"/>
    </row>
    <row r="76" spans="1:1" x14ac:dyDescent="0.35">
      <c r="A76" s="100"/>
    </row>
    <row r="77" spans="1:1" x14ac:dyDescent="0.35">
      <c r="A77" s="100"/>
    </row>
    <row r="78" spans="1:1" x14ac:dyDescent="0.35">
      <c r="A78" s="100"/>
    </row>
    <row r="79" spans="1:1" x14ac:dyDescent="0.35">
      <c r="A79" s="100"/>
    </row>
    <row r="80" spans="1:1" x14ac:dyDescent="0.35">
      <c r="A80" s="100"/>
    </row>
    <row r="81" spans="1:1" x14ac:dyDescent="0.35">
      <c r="A81" s="100"/>
    </row>
    <row r="82" spans="1:1" x14ac:dyDescent="0.35">
      <c r="A82" s="100"/>
    </row>
    <row r="83" spans="1:1" x14ac:dyDescent="0.35">
      <c r="A83" s="100"/>
    </row>
    <row r="84" spans="1:1" x14ac:dyDescent="0.35">
      <c r="A84" s="100"/>
    </row>
    <row r="85" spans="1:1" x14ac:dyDescent="0.35">
      <c r="A85" s="100"/>
    </row>
    <row r="86" spans="1:1" x14ac:dyDescent="0.35">
      <c r="A86" s="100"/>
    </row>
    <row r="87" spans="1:1" x14ac:dyDescent="0.35">
      <c r="A87" s="100"/>
    </row>
    <row r="88" spans="1:1" x14ac:dyDescent="0.35">
      <c r="A88" s="100"/>
    </row>
    <row r="89" spans="1:1" x14ac:dyDescent="0.35">
      <c r="A89" s="100"/>
    </row>
    <row r="90" spans="1:1" x14ac:dyDescent="0.35">
      <c r="A90" s="100"/>
    </row>
    <row r="91" spans="1:1" x14ac:dyDescent="0.35">
      <c r="A91" s="100"/>
    </row>
    <row r="92" spans="1:1" x14ac:dyDescent="0.35">
      <c r="A92" s="100"/>
    </row>
    <row r="93" spans="1:1" x14ac:dyDescent="0.35">
      <c r="A93" s="100"/>
    </row>
    <row r="94" spans="1:1" x14ac:dyDescent="0.35">
      <c r="A94" s="100"/>
    </row>
    <row r="95" spans="1:1" x14ac:dyDescent="0.35">
      <c r="A95" s="100"/>
    </row>
    <row r="96" spans="1:1" x14ac:dyDescent="0.35">
      <c r="A96" s="100"/>
    </row>
    <row r="97" spans="1:1" x14ac:dyDescent="0.35">
      <c r="A97" s="100"/>
    </row>
    <row r="98" spans="1:1" x14ac:dyDescent="0.35">
      <c r="A98" s="100"/>
    </row>
    <row r="99" spans="1:1" x14ac:dyDescent="0.35">
      <c r="A99" s="100"/>
    </row>
    <row r="100" spans="1:1" x14ac:dyDescent="0.35">
      <c r="A100" s="100"/>
    </row>
    <row r="101" spans="1:1" x14ac:dyDescent="0.35">
      <c r="A101" s="100"/>
    </row>
    <row r="102" spans="1:1" x14ac:dyDescent="0.35">
      <c r="A102" s="100"/>
    </row>
    <row r="103" spans="1:1" x14ac:dyDescent="0.35">
      <c r="A103" s="100"/>
    </row>
    <row r="104" spans="1:1" x14ac:dyDescent="0.35">
      <c r="A104" s="100"/>
    </row>
    <row r="105" spans="1:1" x14ac:dyDescent="0.35">
      <c r="A105" s="100"/>
    </row>
    <row r="106" spans="1:1" x14ac:dyDescent="0.35">
      <c r="A106" s="100"/>
    </row>
    <row r="107" spans="1:1" x14ac:dyDescent="0.35">
      <c r="A107" s="100"/>
    </row>
    <row r="108" spans="1:1" x14ac:dyDescent="0.35">
      <c r="A108" s="100"/>
    </row>
    <row r="109" spans="1:1" x14ac:dyDescent="0.35">
      <c r="A109" s="100"/>
    </row>
    <row r="110" spans="1:1" x14ac:dyDescent="0.35">
      <c r="A110" s="100"/>
    </row>
    <row r="111" spans="1:1" x14ac:dyDescent="0.35">
      <c r="A111" s="100"/>
    </row>
    <row r="112" spans="1:1" x14ac:dyDescent="0.35">
      <c r="A112" s="100"/>
    </row>
    <row r="113" spans="1:1" x14ac:dyDescent="0.35">
      <c r="A113" s="100"/>
    </row>
    <row r="114" spans="1:1" x14ac:dyDescent="0.35">
      <c r="A114" s="100"/>
    </row>
    <row r="115" spans="1:1" x14ac:dyDescent="0.35">
      <c r="A115" s="100"/>
    </row>
    <row r="116" spans="1:1" x14ac:dyDescent="0.35">
      <c r="A116" s="100"/>
    </row>
    <row r="117" spans="1:1" x14ac:dyDescent="0.35">
      <c r="A117" s="100"/>
    </row>
    <row r="118" spans="1:1" x14ac:dyDescent="0.35">
      <c r="A118" s="100"/>
    </row>
    <row r="119" spans="1:1" x14ac:dyDescent="0.35">
      <c r="A119" s="100"/>
    </row>
    <row r="120" spans="1:1" x14ac:dyDescent="0.35">
      <c r="A120" s="100"/>
    </row>
    <row r="121" spans="1:1" x14ac:dyDescent="0.35">
      <c r="A121" s="100"/>
    </row>
    <row r="122" spans="1:1" x14ac:dyDescent="0.35">
      <c r="A122" s="100"/>
    </row>
    <row r="123" spans="1:1" x14ac:dyDescent="0.35">
      <c r="A123" s="100"/>
    </row>
    <row r="124" spans="1:1" x14ac:dyDescent="0.35">
      <c r="A124" s="100"/>
    </row>
    <row r="125" spans="1:1" x14ac:dyDescent="0.35">
      <c r="A125" s="100"/>
    </row>
    <row r="126" spans="1:1" x14ac:dyDescent="0.35">
      <c r="A126" s="100"/>
    </row>
    <row r="127" spans="1:1" x14ac:dyDescent="0.35">
      <c r="A127" s="100"/>
    </row>
    <row r="128" spans="1:1" x14ac:dyDescent="0.35">
      <c r="A128" s="100"/>
    </row>
    <row r="129" spans="1:1" x14ac:dyDescent="0.35">
      <c r="A129" s="100"/>
    </row>
    <row r="130" spans="1:1" x14ac:dyDescent="0.35">
      <c r="A130" s="100"/>
    </row>
    <row r="131" spans="1:1" x14ac:dyDescent="0.35">
      <c r="A131" s="100"/>
    </row>
    <row r="132" spans="1:1" x14ac:dyDescent="0.35">
      <c r="A132" s="100"/>
    </row>
    <row r="133" spans="1:1" x14ac:dyDescent="0.35">
      <c r="A133" s="100"/>
    </row>
    <row r="134" spans="1:1" x14ac:dyDescent="0.35">
      <c r="A134" s="100"/>
    </row>
    <row r="135" spans="1:1" x14ac:dyDescent="0.35">
      <c r="A135" s="100"/>
    </row>
    <row r="136" spans="1:1" x14ac:dyDescent="0.35">
      <c r="A136" s="100"/>
    </row>
    <row r="137" spans="1:1" x14ac:dyDescent="0.35">
      <c r="A137" s="100"/>
    </row>
    <row r="138" spans="1:1" x14ac:dyDescent="0.35">
      <c r="A138" s="100"/>
    </row>
    <row r="139" spans="1:1" x14ac:dyDescent="0.35">
      <c r="A139" s="100"/>
    </row>
    <row r="140" spans="1:1" x14ac:dyDescent="0.35">
      <c r="A140" s="100"/>
    </row>
  </sheetData>
  <mergeCells count="23">
    <mergeCell ref="A8:B8"/>
    <mergeCell ref="Q11:Q12"/>
    <mergeCell ref="A7:P7"/>
    <mergeCell ref="A10:A12"/>
    <mergeCell ref="B10:B12"/>
    <mergeCell ref="C10:C12"/>
    <mergeCell ref="E11:E12"/>
    <mergeCell ref="P10:P12"/>
    <mergeCell ref="F11:F12"/>
    <mergeCell ref="G11:H11"/>
    <mergeCell ref="J11:J12"/>
    <mergeCell ref="L11:L12"/>
    <mergeCell ref="M11:N11"/>
    <mergeCell ref="I11:I12"/>
    <mergeCell ref="D10:D12"/>
    <mergeCell ref="E10:I10"/>
    <mergeCell ref="J10:O10"/>
    <mergeCell ref="K11:K12"/>
    <mergeCell ref="N1:O1"/>
    <mergeCell ref="N2:P2"/>
    <mergeCell ref="N3:P3"/>
    <mergeCell ref="N4:P4"/>
    <mergeCell ref="O11:O12"/>
  </mergeCells>
  <phoneticPr fontId="2" type="noConversion"/>
  <pageMargins left="0.78740157480314965" right="0.78740157480314965" top="1.1811023622047245" bottom="0.39370078740157483" header="0.51181102362204722" footer="0.51181102362204722"/>
  <pageSetup paperSize="9" scale="38" orientation="landscape" verticalDpi="0" r:id="rId1"/>
  <headerFooter differentFirst="1" alignWithMargins="0">
    <oddHeader xml:space="preserve">&amp;C&amp;"Times New Roman,обычный"&amp;18 2
</oddHeader>
  </headerFooter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5"/>
  <sheetViews>
    <sheetView view="pageBreakPreview" zoomScale="40" zoomScaleNormal="80" zoomScaleSheetLayoutView="40" workbookViewId="0">
      <selection activeCell="N4" sqref="N4:O4"/>
    </sheetView>
  </sheetViews>
  <sheetFormatPr defaultColWidth="8.88671875" defaultRowHeight="18" x14ac:dyDescent="0.35"/>
  <cols>
    <col min="1" max="1" width="19.5546875" style="3" customWidth="1"/>
    <col min="2" max="2" width="35.88671875" style="3" customWidth="1"/>
    <col min="3" max="3" width="24.33203125" style="3" customWidth="1"/>
    <col min="4" max="4" width="44.33203125" style="3" customWidth="1"/>
    <col min="5" max="5" width="29.77734375" style="3" customWidth="1"/>
    <col min="6" max="6" width="23.109375" style="3" customWidth="1"/>
    <col min="7" max="7" width="23.33203125" style="3" customWidth="1"/>
    <col min="8" max="8" width="29.5546875" style="3" customWidth="1"/>
    <col min="9" max="9" width="30" style="3" customWidth="1"/>
    <col min="10" max="10" width="27.77734375" style="3" customWidth="1"/>
    <col min="11" max="11" width="22.109375" style="3" customWidth="1"/>
    <col min="12" max="12" width="15.6640625" style="3" customWidth="1"/>
    <col min="13" max="13" width="15.21875" style="3" customWidth="1"/>
    <col min="14" max="14" width="17" style="3" customWidth="1"/>
    <col min="15" max="15" width="15.88671875" style="3" customWidth="1"/>
    <col min="16" max="16384" width="8.88671875" style="3"/>
  </cols>
  <sheetData>
    <row r="1" spans="1:16" ht="21" x14ac:dyDescent="0.35">
      <c r="N1" s="232" t="s">
        <v>188</v>
      </c>
      <c r="O1" s="232"/>
      <c r="P1" s="156"/>
    </row>
    <row r="2" spans="1:16" ht="18" customHeight="1" x14ac:dyDescent="0.35">
      <c r="N2" s="238" t="s">
        <v>17</v>
      </c>
      <c r="O2" s="238"/>
      <c r="P2" s="158"/>
    </row>
    <row r="3" spans="1:16" ht="18" customHeight="1" x14ac:dyDescent="0.35">
      <c r="N3" s="232" t="s">
        <v>76</v>
      </c>
      <c r="O3" s="232"/>
      <c r="P3" s="156"/>
    </row>
    <row r="4" spans="1:16" ht="18" customHeight="1" x14ac:dyDescent="0.35">
      <c r="N4" s="232" t="s">
        <v>262</v>
      </c>
      <c r="O4" s="232"/>
      <c r="P4" s="156"/>
    </row>
    <row r="6" spans="1:16" s="157" customFormat="1" ht="29.4" customHeight="1" x14ac:dyDescent="0.35">
      <c r="A6" s="233" t="s">
        <v>180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16" s="157" customFormat="1" ht="45" customHeight="1" x14ac:dyDescent="0.4">
      <c r="A7" s="231" t="s">
        <v>209</v>
      </c>
      <c r="B7" s="231"/>
      <c r="C7" s="162"/>
      <c r="D7" s="189"/>
      <c r="E7" s="195"/>
      <c r="F7" s="195"/>
      <c r="G7" s="195"/>
      <c r="H7" s="162"/>
      <c r="I7" s="162"/>
      <c r="J7" s="162"/>
      <c r="K7" s="162"/>
      <c r="L7" s="162"/>
      <c r="M7" s="162"/>
      <c r="N7" s="162"/>
      <c r="O7" s="162"/>
    </row>
    <row r="8" spans="1:16" x14ac:dyDescent="0.35">
      <c r="A8" s="169" t="s">
        <v>208</v>
      </c>
      <c r="B8" s="169"/>
      <c r="O8" s="159" t="s">
        <v>20</v>
      </c>
    </row>
    <row r="9" spans="1:16" ht="43.95" customHeight="1" x14ac:dyDescent="0.35">
      <c r="A9" s="226" t="s">
        <v>213</v>
      </c>
      <c r="B9" s="226" t="s">
        <v>181</v>
      </c>
      <c r="C9" s="236" t="s">
        <v>182</v>
      </c>
      <c r="D9" s="236"/>
      <c r="E9" s="236"/>
      <c r="F9" s="236"/>
      <c r="G9" s="236"/>
      <c r="H9" s="236"/>
      <c r="I9" s="236"/>
      <c r="J9" s="236"/>
      <c r="K9" s="236"/>
      <c r="L9" s="229" t="s">
        <v>187</v>
      </c>
      <c r="M9" s="237"/>
      <c r="N9" s="237"/>
      <c r="O9" s="230"/>
    </row>
    <row r="10" spans="1:16" ht="26.4" customHeight="1" x14ac:dyDescent="0.35">
      <c r="A10" s="228"/>
      <c r="B10" s="228"/>
      <c r="C10" s="234" t="s">
        <v>183</v>
      </c>
      <c r="D10" s="236" t="s">
        <v>184</v>
      </c>
      <c r="E10" s="236"/>
      <c r="F10" s="236"/>
      <c r="G10" s="236"/>
      <c r="H10" s="236"/>
      <c r="I10" s="236"/>
      <c r="J10" s="236"/>
      <c r="K10" s="226" t="s">
        <v>149</v>
      </c>
      <c r="L10" s="226" t="s">
        <v>183</v>
      </c>
      <c r="M10" s="229" t="s">
        <v>184</v>
      </c>
      <c r="N10" s="230"/>
      <c r="O10" s="226" t="s">
        <v>149</v>
      </c>
    </row>
    <row r="11" spans="1:16" ht="49.95" customHeight="1" x14ac:dyDescent="0.35">
      <c r="A11" s="228"/>
      <c r="B11" s="228"/>
      <c r="C11" s="235"/>
      <c r="D11" s="236" t="s">
        <v>185</v>
      </c>
      <c r="E11" s="236"/>
      <c r="F11" s="236"/>
      <c r="G11" s="236"/>
      <c r="H11" s="236"/>
      <c r="I11" s="236"/>
      <c r="J11" s="64" t="s">
        <v>186</v>
      </c>
      <c r="K11" s="228"/>
      <c r="L11" s="227"/>
      <c r="M11" s="197" t="s">
        <v>185</v>
      </c>
      <c r="N11" s="64" t="s">
        <v>186</v>
      </c>
      <c r="O11" s="228"/>
    </row>
    <row r="12" spans="1:16" ht="79.2" customHeight="1" x14ac:dyDescent="0.35">
      <c r="A12" s="228"/>
      <c r="B12" s="228"/>
      <c r="C12" s="226" t="s">
        <v>190</v>
      </c>
      <c r="D12" s="226" t="s">
        <v>251</v>
      </c>
      <c r="E12" s="226" t="s">
        <v>258</v>
      </c>
      <c r="F12" s="229" t="s">
        <v>259</v>
      </c>
      <c r="G12" s="230"/>
      <c r="H12" s="226" t="s">
        <v>191</v>
      </c>
      <c r="I12" s="226" t="s">
        <v>215</v>
      </c>
      <c r="J12" s="226" t="s">
        <v>191</v>
      </c>
      <c r="K12" s="228"/>
      <c r="L12" s="226"/>
      <c r="M12" s="226"/>
      <c r="N12" s="226"/>
      <c r="O12" s="228"/>
    </row>
    <row r="13" spans="1:16" ht="409.6" customHeight="1" x14ac:dyDescent="0.35">
      <c r="A13" s="227"/>
      <c r="B13" s="227"/>
      <c r="C13" s="227"/>
      <c r="D13" s="227"/>
      <c r="E13" s="227"/>
      <c r="F13" s="196" t="s">
        <v>260</v>
      </c>
      <c r="G13" s="196" t="s">
        <v>261</v>
      </c>
      <c r="H13" s="227"/>
      <c r="I13" s="227"/>
      <c r="J13" s="227"/>
      <c r="K13" s="227"/>
      <c r="L13" s="227"/>
      <c r="M13" s="227"/>
      <c r="N13" s="227"/>
      <c r="O13" s="227"/>
    </row>
    <row r="14" spans="1:16" s="71" customFormat="1" ht="13.8" x14ac:dyDescent="0.25">
      <c r="A14" s="59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59">
        <v>9</v>
      </c>
      <c r="J14" s="59">
        <v>10</v>
      </c>
      <c r="K14" s="59">
        <v>11</v>
      </c>
      <c r="L14" s="59">
        <v>12</v>
      </c>
      <c r="M14" s="59">
        <v>13</v>
      </c>
      <c r="N14" s="59">
        <v>14</v>
      </c>
      <c r="O14" s="59">
        <v>15</v>
      </c>
    </row>
    <row r="15" spans="1:16" s="194" customFormat="1" ht="57" customHeight="1" x14ac:dyDescent="0.4">
      <c r="A15" s="190" t="s">
        <v>189</v>
      </c>
      <c r="B15" s="191" t="s">
        <v>214</v>
      </c>
      <c r="C15" s="192">
        <f>42465599-1696400</f>
        <v>40769199</v>
      </c>
      <c r="D15" s="192">
        <v>1401211.72</v>
      </c>
      <c r="E15" s="192">
        <f>F15+G15</f>
        <v>2115240</v>
      </c>
      <c r="F15" s="192">
        <f>687583+1420057</f>
        <v>2107640</v>
      </c>
      <c r="G15" s="192">
        <v>7600</v>
      </c>
      <c r="H15" s="192">
        <f>2413124-1048850</f>
        <v>1364274</v>
      </c>
      <c r="I15" s="192">
        <v>381000</v>
      </c>
      <c r="J15" s="192">
        <f>838700+1048850</f>
        <v>1887550</v>
      </c>
      <c r="K15" s="192">
        <f>C15+D15+E15+H15+I15+J15</f>
        <v>47918474.719999999</v>
      </c>
      <c r="L15" s="193">
        <v>0</v>
      </c>
      <c r="M15" s="193">
        <v>0</v>
      </c>
      <c r="N15" s="193">
        <v>0</v>
      </c>
      <c r="O15" s="193">
        <v>0</v>
      </c>
    </row>
  </sheetData>
  <mergeCells count="27">
    <mergeCell ref="A7:B7"/>
    <mergeCell ref="N1:O1"/>
    <mergeCell ref="A6:O6"/>
    <mergeCell ref="C10:C11"/>
    <mergeCell ref="C9:K9"/>
    <mergeCell ref="L9:O9"/>
    <mergeCell ref="L10:L11"/>
    <mergeCell ref="M10:N10"/>
    <mergeCell ref="N2:O2"/>
    <mergeCell ref="N3:O3"/>
    <mergeCell ref="N4:O4"/>
    <mergeCell ref="D10:J10"/>
    <mergeCell ref="D11:I11"/>
    <mergeCell ref="A9:A13"/>
    <mergeCell ref="B9:B13"/>
    <mergeCell ref="C12:C13"/>
    <mergeCell ref="D12:D13"/>
    <mergeCell ref="E12:E13"/>
    <mergeCell ref="F12:G12"/>
    <mergeCell ref="H12:H13"/>
    <mergeCell ref="I12:I13"/>
    <mergeCell ref="N12:N13"/>
    <mergeCell ref="O10:O13"/>
    <mergeCell ref="J12:J13"/>
    <mergeCell ref="K10:K13"/>
    <mergeCell ref="L12:L13"/>
    <mergeCell ref="M12:M13"/>
  </mergeCells>
  <pageMargins left="0.78740157480314965" right="0.78740157480314965" top="1.1811023622047245" bottom="0.43307086614173229" header="0.31496062992125984" footer="0.31496062992125984"/>
  <pageSetup paperSize="9" scale="3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"/>
  <sheetViews>
    <sheetView view="pageBreakPreview" zoomScale="60" zoomScaleNormal="50" workbookViewId="0">
      <selection activeCell="E16" sqref="E16"/>
    </sheetView>
  </sheetViews>
  <sheetFormatPr defaultRowHeight="13.2" x14ac:dyDescent="0.25"/>
  <cols>
    <col min="1" max="1" width="14.77734375" style="137" customWidth="1"/>
    <col min="2" max="2" width="14.6640625" style="137" customWidth="1"/>
    <col min="3" max="3" width="17" style="137" customWidth="1"/>
    <col min="4" max="4" width="77.5546875" style="137" bestFit="1" customWidth="1"/>
    <col min="5" max="5" width="100.44140625" style="137" customWidth="1"/>
    <col min="6" max="6" width="27.33203125" style="137" customWidth="1"/>
    <col min="7" max="7" width="24.44140625" style="137" customWidth="1"/>
    <col min="8" max="8" width="16" style="137" customWidth="1"/>
    <col min="9" max="9" width="24" style="137" customWidth="1"/>
    <col min="10" max="10" width="18.109375" style="137" customWidth="1"/>
    <col min="11" max="16384" width="8.88671875" style="137"/>
  </cols>
  <sheetData>
    <row r="1" spans="1:11" ht="22.8" x14ac:dyDescent="0.25">
      <c r="I1" s="221" t="s">
        <v>244</v>
      </c>
      <c r="J1" s="221"/>
      <c r="K1" s="141"/>
    </row>
    <row r="2" spans="1:11" ht="22.8" x14ac:dyDescent="0.25">
      <c r="I2" s="222" t="s">
        <v>17</v>
      </c>
      <c r="J2" s="222"/>
      <c r="K2" s="222"/>
    </row>
    <row r="3" spans="1:11" ht="22.8" x14ac:dyDescent="0.25">
      <c r="I3" s="221" t="s">
        <v>76</v>
      </c>
      <c r="J3" s="221"/>
      <c r="K3" s="221"/>
    </row>
    <row r="4" spans="1:11" ht="22.8" x14ac:dyDescent="0.25">
      <c r="I4" s="221" t="s">
        <v>262</v>
      </c>
      <c r="J4" s="221"/>
      <c r="K4" s="221"/>
    </row>
    <row r="7" spans="1:11" ht="60" customHeight="1" x14ac:dyDescent="0.35">
      <c r="A7" s="233" t="s">
        <v>240</v>
      </c>
      <c r="B7" s="233"/>
      <c r="C7" s="233"/>
      <c r="D7" s="233"/>
      <c r="E7" s="233"/>
      <c r="F7" s="233"/>
      <c r="G7" s="233"/>
      <c r="H7" s="233"/>
      <c r="I7" s="233"/>
      <c r="J7" s="233"/>
    </row>
    <row r="8" spans="1:11" ht="41.4" customHeight="1" x14ac:dyDescent="0.25">
      <c r="A8" s="207" t="s">
        <v>239</v>
      </c>
      <c r="B8" s="207"/>
      <c r="C8" s="207"/>
      <c r="D8" s="207"/>
      <c r="E8" s="207"/>
      <c r="F8" s="207"/>
      <c r="G8" s="207"/>
      <c r="H8" s="207"/>
      <c r="I8" s="207"/>
      <c r="J8" s="207"/>
    </row>
    <row r="9" spans="1:11" ht="58.8" customHeight="1" x14ac:dyDescent="0.35">
      <c r="A9" s="239" t="s">
        <v>209</v>
      </c>
      <c r="B9" s="239"/>
      <c r="C9" s="178"/>
      <c r="D9" s="178"/>
      <c r="E9" s="178"/>
      <c r="F9" s="179"/>
      <c r="G9" s="179"/>
      <c r="H9" s="179"/>
      <c r="I9" s="179"/>
      <c r="J9" s="179"/>
    </row>
    <row r="10" spans="1:11" ht="29.4" customHeight="1" x14ac:dyDescent="0.25">
      <c r="A10" s="188" t="s">
        <v>230</v>
      </c>
      <c r="B10" s="187"/>
      <c r="C10" s="178"/>
      <c r="D10" s="178"/>
      <c r="E10" s="178"/>
      <c r="F10" s="179"/>
      <c r="G10" s="179"/>
      <c r="H10" s="179"/>
      <c r="I10" s="179"/>
      <c r="J10" s="182" t="s">
        <v>20</v>
      </c>
    </row>
    <row r="11" spans="1:11" s="71" customFormat="1" ht="154.19999999999999" customHeight="1" x14ac:dyDescent="0.25">
      <c r="A11" s="185" t="s">
        <v>160</v>
      </c>
      <c r="B11" s="185" t="s">
        <v>231</v>
      </c>
      <c r="C11" s="185" t="s">
        <v>156</v>
      </c>
      <c r="D11" s="59" t="s">
        <v>232</v>
      </c>
      <c r="E11" s="185" t="s">
        <v>233</v>
      </c>
      <c r="F11" s="59" t="s">
        <v>234</v>
      </c>
      <c r="G11" s="59" t="s">
        <v>235</v>
      </c>
      <c r="H11" s="59" t="s">
        <v>236</v>
      </c>
      <c r="I11" s="59" t="s">
        <v>237</v>
      </c>
      <c r="J11" s="59" t="s">
        <v>238</v>
      </c>
    </row>
    <row r="12" spans="1:11" ht="16.2" customHeight="1" x14ac:dyDescent="0.25">
      <c r="A12" s="180">
        <v>1</v>
      </c>
      <c r="B12" s="180">
        <v>2</v>
      </c>
      <c r="C12" s="180">
        <v>3</v>
      </c>
      <c r="D12" s="181">
        <v>4</v>
      </c>
      <c r="E12" s="180">
        <v>5</v>
      </c>
      <c r="F12" s="181">
        <v>6</v>
      </c>
      <c r="G12" s="181">
        <v>7</v>
      </c>
      <c r="H12" s="181">
        <v>8</v>
      </c>
      <c r="I12" s="181">
        <v>9</v>
      </c>
      <c r="J12" s="181">
        <v>10</v>
      </c>
    </row>
    <row r="13" spans="1:11" ht="36" customHeight="1" x14ac:dyDescent="0.25">
      <c r="A13" s="21" t="s">
        <v>95</v>
      </c>
      <c r="B13" s="21"/>
      <c r="C13" s="21"/>
      <c r="D13" s="22" t="s">
        <v>34</v>
      </c>
      <c r="E13" s="184"/>
      <c r="F13" s="184"/>
      <c r="G13" s="184"/>
      <c r="H13" s="184"/>
      <c r="I13" s="93">
        <f>I14</f>
        <v>1318000</v>
      </c>
      <c r="J13" s="184"/>
    </row>
    <row r="14" spans="1:11" ht="36" customHeight="1" x14ac:dyDescent="0.25">
      <c r="A14" s="21" t="s">
        <v>96</v>
      </c>
      <c r="B14" s="101"/>
      <c r="C14" s="21"/>
      <c r="D14" s="22" t="s">
        <v>34</v>
      </c>
      <c r="E14" s="184"/>
      <c r="F14" s="184"/>
      <c r="G14" s="184"/>
      <c r="H14" s="184"/>
      <c r="I14" s="93">
        <f>I15</f>
        <v>1318000</v>
      </c>
      <c r="J14" s="184"/>
    </row>
    <row r="15" spans="1:11" ht="78.599999999999994" customHeight="1" x14ac:dyDescent="0.25">
      <c r="A15" s="104" t="s">
        <v>226</v>
      </c>
      <c r="B15" s="183" t="s">
        <v>227</v>
      </c>
      <c r="C15" s="104" t="s">
        <v>228</v>
      </c>
      <c r="D15" s="175" t="s">
        <v>229</v>
      </c>
      <c r="E15" s="22" t="s">
        <v>243</v>
      </c>
      <c r="F15" s="65">
        <v>2020</v>
      </c>
      <c r="G15" s="93">
        <v>1318000</v>
      </c>
      <c r="H15" s="186">
        <v>0</v>
      </c>
      <c r="I15" s="93">
        <v>1318000</v>
      </c>
      <c r="J15" s="186">
        <v>100</v>
      </c>
    </row>
    <row r="16" spans="1:11" ht="61.8" customHeight="1" x14ac:dyDescent="0.25">
      <c r="A16" s="104"/>
      <c r="B16" s="183"/>
      <c r="C16" s="104"/>
      <c r="D16" s="22" t="s">
        <v>242</v>
      </c>
      <c r="E16" s="184"/>
      <c r="F16" s="184"/>
      <c r="G16" s="93">
        <f>G15</f>
        <v>1318000</v>
      </c>
      <c r="H16" s="184"/>
      <c r="I16" s="93">
        <f>I15</f>
        <v>1318000</v>
      </c>
      <c r="J16" s="184"/>
    </row>
    <row r="17" spans="1:10" ht="33.6" customHeight="1" x14ac:dyDescent="0.25">
      <c r="A17" s="184"/>
      <c r="B17" s="184"/>
      <c r="C17" s="184"/>
      <c r="D17" s="72" t="s">
        <v>241</v>
      </c>
      <c r="E17" s="184"/>
      <c r="F17" s="184"/>
      <c r="G17" s="184"/>
      <c r="H17" s="184"/>
      <c r="I17" s="93">
        <f>I13</f>
        <v>1318000</v>
      </c>
      <c r="J17" s="184"/>
    </row>
  </sheetData>
  <mergeCells count="7">
    <mergeCell ref="A9:B9"/>
    <mergeCell ref="A7:J7"/>
    <mergeCell ref="A8:J8"/>
    <mergeCell ref="I1:J1"/>
    <mergeCell ref="I2:K2"/>
    <mergeCell ref="I3:K3"/>
    <mergeCell ref="I4:K4"/>
  </mergeCells>
  <pageMargins left="0.7" right="0.7" top="0.75" bottom="0.75" header="0.3" footer="0.3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3"/>
  <sheetViews>
    <sheetView view="pageBreakPreview" zoomScale="64" zoomScaleNormal="75" zoomScaleSheetLayoutView="64" workbookViewId="0">
      <selection activeCell="H4" sqref="H4"/>
    </sheetView>
  </sheetViews>
  <sheetFormatPr defaultColWidth="9.109375" defaultRowHeight="18" x14ac:dyDescent="0.35"/>
  <cols>
    <col min="1" max="1" width="17.33203125" style="3" customWidth="1"/>
    <col min="2" max="2" width="17.6640625" style="3" customWidth="1"/>
    <col min="3" max="3" width="15.88671875" style="3" customWidth="1"/>
    <col min="4" max="4" width="72.33203125" style="3" customWidth="1"/>
    <col min="5" max="5" width="67.6640625" style="3" customWidth="1"/>
    <col min="6" max="6" width="30.6640625" style="3" customWidth="1"/>
    <col min="7" max="7" width="19.6640625" style="3" customWidth="1"/>
    <col min="8" max="8" width="18.44140625" style="3" customWidth="1"/>
    <col min="9" max="9" width="16.88671875" style="3" customWidth="1"/>
    <col min="10" max="10" width="18.109375" style="3" customWidth="1"/>
    <col min="11" max="11" width="10.33203125" style="3" bestFit="1" customWidth="1"/>
    <col min="12" max="16384" width="9.109375" style="3"/>
  </cols>
  <sheetData>
    <row r="1" spans="1:11" s="29" customFormat="1" ht="26.1" customHeight="1" x14ac:dyDescent="0.4">
      <c r="H1" s="78" t="s">
        <v>201</v>
      </c>
      <c r="I1" s="78"/>
      <c r="J1" s="79"/>
      <c r="K1" s="79"/>
    </row>
    <row r="2" spans="1:11" s="29" customFormat="1" ht="26.1" customHeight="1" x14ac:dyDescent="0.35">
      <c r="H2" s="243" t="s">
        <v>17</v>
      </c>
      <c r="I2" s="243"/>
      <c r="J2" s="243"/>
      <c r="K2" s="243"/>
    </row>
    <row r="3" spans="1:11" s="29" customFormat="1" ht="26.1" customHeight="1" x14ac:dyDescent="0.4">
      <c r="H3" s="78" t="s">
        <v>76</v>
      </c>
      <c r="I3" s="78"/>
      <c r="J3" s="78"/>
      <c r="K3" s="79"/>
    </row>
    <row r="4" spans="1:11" s="29" customFormat="1" ht="26.1" customHeight="1" x14ac:dyDescent="0.4">
      <c r="H4" s="80" t="s">
        <v>263</v>
      </c>
      <c r="I4" s="80"/>
      <c r="J4" s="80"/>
      <c r="K4" s="79"/>
    </row>
    <row r="5" spans="1:11" x14ac:dyDescent="0.35">
      <c r="H5" s="36"/>
      <c r="I5" s="36"/>
      <c r="J5" s="36"/>
    </row>
    <row r="6" spans="1:11" s="73" customFormat="1" ht="30.6" customHeight="1" x14ac:dyDescent="0.35">
      <c r="A6" s="241" t="s">
        <v>43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1" s="73" customFormat="1" ht="27" customHeight="1" x14ac:dyDescent="0.35">
      <c r="A7" s="240" t="s">
        <v>193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1" s="73" customFormat="1" ht="49.8" customHeight="1" x14ac:dyDescent="0.4">
      <c r="A8" s="231" t="s">
        <v>209</v>
      </c>
      <c r="B8" s="231"/>
      <c r="C8" s="163"/>
      <c r="D8" s="163"/>
      <c r="E8" s="163"/>
      <c r="F8" s="163"/>
      <c r="G8" s="163"/>
      <c r="H8" s="163"/>
      <c r="I8" s="163"/>
      <c r="J8" s="163"/>
    </row>
    <row r="9" spans="1:11" s="60" customFormat="1" ht="22.8" customHeight="1" x14ac:dyDescent="0.35">
      <c r="A9" s="169" t="s">
        <v>208</v>
      </c>
      <c r="B9" s="169"/>
      <c r="C9" s="61"/>
      <c r="D9" s="61"/>
      <c r="E9" s="62"/>
      <c r="F9" s="62"/>
      <c r="G9" s="62"/>
      <c r="H9" s="58"/>
      <c r="I9" s="58"/>
      <c r="J9" s="63" t="s">
        <v>20</v>
      </c>
    </row>
    <row r="10" spans="1:11" s="71" customFormat="1" ht="118.2" customHeight="1" x14ac:dyDescent="0.25">
      <c r="A10" s="219" t="s">
        <v>160</v>
      </c>
      <c r="B10" s="219" t="s">
        <v>211</v>
      </c>
      <c r="C10" s="219" t="s">
        <v>156</v>
      </c>
      <c r="D10" s="219" t="s">
        <v>212</v>
      </c>
      <c r="E10" s="244" t="s">
        <v>161</v>
      </c>
      <c r="F10" s="244" t="s">
        <v>216</v>
      </c>
      <c r="G10" s="246" t="s">
        <v>148</v>
      </c>
      <c r="H10" s="244" t="s">
        <v>2</v>
      </c>
      <c r="I10" s="248" t="s">
        <v>3</v>
      </c>
      <c r="J10" s="249"/>
    </row>
    <row r="11" spans="1:11" s="71" customFormat="1" ht="118.2" customHeight="1" x14ac:dyDescent="0.25">
      <c r="A11" s="220"/>
      <c r="B11" s="220"/>
      <c r="C11" s="220"/>
      <c r="D11" s="220"/>
      <c r="E11" s="245"/>
      <c r="F11" s="245"/>
      <c r="G11" s="247"/>
      <c r="H11" s="245"/>
      <c r="I11" s="59" t="s">
        <v>149</v>
      </c>
      <c r="J11" s="59" t="s">
        <v>150</v>
      </c>
    </row>
    <row r="12" spans="1:11" s="113" customFormat="1" ht="18.600000000000001" customHeight="1" x14ac:dyDescent="0.2">
      <c r="A12" s="114">
        <v>1</v>
      </c>
      <c r="B12" s="114">
        <v>2</v>
      </c>
      <c r="C12" s="114">
        <v>3</v>
      </c>
      <c r="D12" s="115">
        <v>4</v>
      </c>
      <c r="E12" s="116">
        <v>5</v>
      </c>
      <c r="F12" s="116">
        <v>6</v>
      </c>
      <c r="G12" s="114">
        <v>7</v>
      </c>
      <c r="H12" s="116">
        <v>8</v>
      </c>
      <c r="I12" s="116">
        <v>9</v>
      </c>
      <c r="J12" s="116">
        <v>10</v>
      </c>
    </row>
    <row r="13" spans="1:11" s="71" customFormat="1" ht="64.95" customHeight="1" x14ac:dyDescent="0.25">
      <c r="A13" s="128"/>
      <c r="B13" s="128"/>
      <c r="C13" s="128"/>
      <c r="D13" s="128"/>
      <c r="E13" s="67" t="s">
        <v>192</v>
      </c>
      <c r="F13" s="67" t="s">
        <v>202</v>
      </c>
      <c r="G13" s="172">
        <f>H13+I13</f>
        <v>1045993</v>
      </c>
      <c r="H13" s="173">
        <f>H14+H18</f>
        <v>1045993</v>
      </c>
      <c r="I13" s="173">
        <f t="shared" ref="I13:J13" si="0">I14+I18</f>
        <v>0</v>
      </c>
      <c r="J13" s="173">
        <f t="shared" si="0"/>
        <v>0</v>
      </c>
    </row>
    <row r="14" spans="1:11" s="71" customFormat="1" ht="34.200000000000003" customHeight="1" x14ac:dyDescent="0.25">
      <c r="A14" s="21" t="s">
        <v>95</v>
      </c>
      <c r="B14" s="21"/>
      <c r="C14" s="21"/>
      <c r="D14" s="22" t="s">
        <v>34</v>
      </c>
      <c r="E14" s="64"/>
      <c r="F14" s="64"/>
      <c r="G14" s="172">
        <f>H14+I14</f>
        <v>301148</v>
      </c>
      <c r="H14" s="173">
        <f>H15</f>
        <v>301148</v>
      </c>
      <c r="I14" s="173">
        <f t="shared" ref="I14:I41" si="1">J14</f>
        <v>0</v>
      </c>
      <c r="J14" s="93">
        <v>0</v>
      </c>
    </row>
    <row r="15" spans="1:11" ht="34.200000000000003" customHeight="1" x14ac:dyDescent="0.35">
      <c r="A15" s="21" t="s">
        <v>96</v>
      </c>
      <c r="B15" s="101"/>
      <c r="C15" s="21"/>
      <c r="D15" s="22" t="s">
        <v>34</v>
      </c>
      <c r="E15" s="48"/>
      <c r="F15" s="48"/>
      <c r="G15" s="172">
        <f t="shared" ref="G15:G42" si="2">H15+I15</f>
        <v>301148</v>
      </c>
      <c r="H15" s="173">
        <f>H16+H17</f>
        <v>301148</v>
      </c>
      <c r="I15" s="173">
        <f t="shared" si="1"/>
        <v>0</v>
      </c>
      <c r="J15" s="93">
        <v>0</v>
      </c>
    </row>
    <row r="16" spans="1:11" ht="34.200000000000003" customHeight="1" x14ac:dyDescent="0.35">
      <c r="A16" s="104" t="s">
        <v>132</v>
      </c>
      <c r="B16" s="104" t="s">
        <v>133</v>
      </c>
      <c r="C16" s="104" t="s">
        <v>74</v>
      </c>
      <c r="D16" s="22" t="s">
        <v>75</v>
      </c>
      <c r="E16" s="48"/>
      <c r="F16" s="48"/>
      <c r="G16" s="172">
        <f t="shared" si="2"/>
        <v>15548</v>
      </c>
      <c r="H16" s="173">
        <f>144055-52807-75700</f>
        <v>15548</v>
      </c>
      <c r="I16" s="173">
        <f t="shared" si="1"/>
        <v>0</v>
      </c>
      <c r="J16" s="93">
        <v>0</v>
      </c>
    </row>
    <row r="17" spans="1:10" ht="45.6" customHeight="1" x14ac:dyDescent="0.35">
      <c r="A17" s="104" t="s">
        <v>134</v>
      </c>
      <c r="B17" s="64">
        <v>3242</v>
      </c>
      <c r="C17" s="64">
        <v>1090</v>
      </c>
      <c r="D17" s="52" t="s">
        <v>135</v>
      </c>
      <c r="E17" s="48"/>
      <c r="F17" s="48"/>
      <c r="G17" s="172">
        <f t="shared" si="2"/>
        <v>285600</v>
      </c>
      <c r="H17" s="173">
        <v>285600</v>
      </c>
      <c r="I17" s="173">
        <f t="shared" si="1"/>
        <v>0</v>
      </c>
      <c r="J17" s="93">
        <v>0</v>
      </c>
    </row>
    <row r="18" spans="1:10" s="108" customFormat="1" ht="45.6" customHeight="1" x14ac:dyDescent="0.25">
      <c r="A18" s="21" t="s">
        <v>118</v>
      </c>
      <c r="B18" s="21"/>
      <c r="C18" s="21"/>
      <c r="D18" s="131" t="s">
        <v>35</v>
      </c>
      <c r="E18" s="72"/>
      <c r="F18" s="72"/>
      <c r="G18" s="172">
        <f t="shared" si="2"/>
        <v>744845</v>
      </c>
      <c r="H18" s="93">
        <f>H19</f>
        <v>744845</v>
      </c>
      <c r="I18" s="93">
        <f t="shared" ref="I18:J19" si="3">I19</f>
        <v>0</v>
      </c>
      <c r="J18" s="93">
        <f t="shared" si="3"/>
        <v>0</v>
      </c>
    </row>
    <row r="19" spans="1:10" s="108" customFormat="1" ht="45.6" customHeight="1" x14ac:dyDescent="0.25">
      <c r="A19" s="21" t="s">
        <v>119</v>
      </c>
      <c r="B19" s="21"/>
      <c r="C19" s="21"/>
      <c r="D19" s="131" t="s">
        <v>35</v>
      </c>
      <c r="E19" s="64"/>
      <c r="F19" s="64"/>
      <c r="G19" s="172">
        <f t="shared" si="2"/>
        <v>744845</v>
      </c>
      <c r="H19" s="93">
        <f>H20</f>
        <v>744845</v>
      </c>
      <c r="I19" s="93">
        <f t="shared" si="3"/>
        <v>0</v>
      </c>
      <c r="J19" s="93">
        <f t="shared" si="3"/>
        <v>0</v>
      </c>
    </row>
    <row r="20" spans="1:10" ht="45.6" customHeight="1" x14ac:dyDescent="0.35">
      <c r="A20" s="104" t="s">
        <v>139</v>
      </c>
      <c r="B20" s="64">
        <v>3242</v>
      </c>
      <c r="C20" s="64">
        <v>1090</v>
      </c>
      <c r="D20" s="52" t="s">
        <v>135</v>
      </c>
      <c r="E20" s="48"/>
      <c r="F20" s="48"/>
      <c r="G20" s="172">
        <f t="shared" si="2"/>
        <v>744845</v>
      </c>
      <c r="H20" s="173">
        <v>744845</v>
      </c>
      <c r="I20" s="173">
        <f t="shared" si="1"/>
        <v>0</v>
      </c>
      <c r="J20" s="93">
        <v>0</v>
      </c>
    </row>
    <row r="21" spans="1:10" ht="64.95" customHeight="1" x14ac:dyDescent="0.35">
      <c r="A21" s="21" t="s">
        <v>95</v>
      </c>
      <c r="B21" s="21"/>
      <c r="C21" s="21"/>
      <c r="D21" s="22" t="s">
        <v>34</v>
      </c>
      <c r="E21" s="67" t="s">
        <v>194</v>
      </c>
      <c r="F21" s="67" t="s">
        <v>203</v>
      </c>
      <c r="G21" s="172">
        <f t="shared" si="2"/>
        <v>38000</v>
      </c>
      <c r="H21" s="93">
        <f>H22</f>
        <v>38000</v>
      </c>
      <c r="I21" s="173">
        <f t="shared" si="1"/>
        <v>0</v>
      </c>
      <c r="J21" s="93">
        <v>0</v>
      </c>
    </row>
    <row r="22" spans="1:10" ht="34.200000000000003" customHeight="1" x14ac:dyDescent="0.35">
      <c r="A22" s="21" t="s">
        <v>96</v>
      </c>
      <c r="B22" s="101"/>
      <c r="C22" s="21"/>
      <c r="D22" s="22" t="s">
        <v>34</v>
      </c>
      <c r="E22" s="67"/>
      <c r="F22" s="67"/>
      <c r="G22" s="172">
        <f t="shared" si="2"/>
        <v>38000</v>
      </c>
      <c r="H22" s="93">
        <f>H23+H24</f>
        <v>38000</v>
      </c>
      <c r="I22" s="173">
        <f t="shared" si="1"/>
        <v>0</v>
      </c>
      <c r="J22" s="93">
        <v>0</v>
      </c>
    </row>
    <row r="23" spans="1:10" ht="45" customHeight="1" x14ac:dyDescent="0.35">
      <c r="A23" s="21" t="s">
        <v>100</v>
      </c>
      <c r="B23" s="102" t="s">
        <v>81</v>
      </c>
      <c r="C23" s="21" t="s">
        <v>39</v>
      </c>
      <c r="D23" s="106" t="s">
        <v>80</v>
      </c>
      <c r="E23" s="67"/>
      <c r="F23" s="67"/>
      <c r="G23" s="172">
        <f t="shared" si="2"/>
        <v>38000</v>
      </c>
      <c r="H23" s="173">
        <f>53000-8000-7000</f>
        <v>38000</v>
      </c>
      <c r="I23" s="173">
        <f t="shared" si="1"/>
        <v>0</v>
      </c>
      <c r="J23" s="93">
        <v>0</v>
      </c>
    </row>
    <row r="24" spans="1:10" ht="83.4" customHeight="1" x14ac:dyDescent="0.35">
      <c r="A24" s="21" t="s">
        <v>157</v>
      </c>
      <c r="B24" s="65">
        <v>3140</v>
      </c>
      <c r="C24" s="65">
        <v>1040</v>
      </c>
      <c r="D24" s="22" t="s">
        <v>158</v>
      </c>
      <c r="E24" s="48"/>
      <c r="F24" s="48"/>
      <c r="G24" s="172">
        <f>H24+I24</f>
        <v>0</v>
      </c>
      <c r="H24" s="173">
        <f>36000-36000</f>
        <v>0</v>
      </c>
      <c r="I24" s="173">
        <f>J24</f>
        <v>0</v>
      </c>
      <c r="J24" s="93">
        <v>0</v>
      </c>
    </row>
    <row r="25" spans="1:10" ht="64.95" customHeight="1" x14ac:dyDescent="0.35">
      <c r="A25" s="21" t="s">
        <v>95</v>
      </c>
      <c r="B25" s="21"/>
      <c r="C25" s="21"/>
      <c r="D25" s="22" t="s">
        <v>34</v>
      </c>
      <c r="E25" s="64" t="s">
        <v>195</v>
      </c>
      <c r="F25" s="64" t="s">
        <v>204</v>
      </c>
      <c r="G25" s="172">
        <f t="shared" si="2"/>
        <v>59999</v>
      </c>
      <c r="H25" s="173">
        <f>H26</f>
        <v>59999</v>
      </c>
      <c r="I25" s="173">
        <f t="shared" ref="I25:J25" si="4">I26</f>
        <v>0</v>
      </c>
      <c r="J25" s="173">
        <f t="shared" si="4"/>
        <v>0</v>
      </c>
    </row>
    <row r="26" spans="1:10" ht="34.200000000000003" customHeight="1" x14ac:dyDescent="0.35">
      <c r="A26" s="21" t="s">
        <v>96</v>
      </c>
      <c r="B26" s="101"/>
      <c r="C26" s="21"/>
      <c r="D26" s="22" t="s">
        <v>34</v>
      </c>
      <c r="E26" s="64"/>
      <c r="F26" s="64"/>
      <c r="G26" s="172">
        <f t="shared" si="2"/>
        <v>59999</v>
      </c>
      <c r="H26" s="173">
        <f>H27+H28+H29+H30</f>
        <v>59999</v>
      </c>
      <c r="I26" s="173">
        <f t="shared" si="1"/>
        <v>0</v>
      </c>
      <c r="J26" s="93">
        <v>0</v>
      </c>
    </row>
    <row r="27" spans="1:10" ht="40.200000000000003" customHeight="1" x14ac:dyDescent="0.35">
      <c r="A27" s="21" t="s">
        <v>100</v>
      </c>
      <c r="B27" s="102" t="s">
        <v>81</v>
      </c>
      <c r="C27" s="21" t="s">
        <v>39</v>
      </c>
      <c r="D27" s="106" t="s">
        <v>80</v>
      </c>
      <c r="E27" s="67"/>
      <c r="F27" s="67"/>
      <c r="G27" s="172">
        <f t="shared" ref="G27" si="5">H27+I27</f>
        <v>22199</v>
      </c>
      <c r="H27" s="173">
        <f>51599-7400-22000</f>
        <v>22199</v>
      </c>
      <c r="I27" s="173">
        <f t="shared" ref="I27" si="6">J27</f>
        <v>0</v>
      </c>
      <c r="J27" s="93">
        <v>0</v>
      </c>
    </row>
    <row r="28" spans="1:10" ht="45" customHeight="1" x14ac:dyDescent="0.35">
      <c r="A28" s="21" t="s">
        <v>103</v>
      </c>
      <c r="B28" s="21" t="s">
        <v>105</v>
      </c>
      <c r="C28" s="21" t="s">
        <v>39</v>
      </c>
      <c r="D28" s="106" t="s">
        <v>83</v>
      </c>
      <c r="E28" s="48"/>
      <c r="F28" s="48"/>
      <c r="G28" s="172">
        <f t="shared" si="2"/>
        <v>0</v>
      </c>
      <c r="H28" s="173">
        <f>12000-3000-6000-3000</f>
        <v>0</v>
      </c>
      <c r="I28" s="173">
        <v>0</v>
      </c>
      <c r="J28" s="93">
        <v>0</v>
      </c>
    </row>
    <row r="29" spans="1:10" ht="34.200000000000003" customHeight="1" x14ac:dyDescent="0.35">
      <c r="A29" s="21" t="s">
        <v>104</v>
      </c>
      <c r="B29" s="21" t="s">
        <v>106</v>
      </c>
      <c r="C29" s="21" t="s">
        <v>39</v>
      </c>
      <c r="D29" s="106" t="s">
        <v>84</v>
      </c>
      <c r="E29" s="48"/>
      <c r="F29" s="48"/>
      <c r="G29" s="172">
        <f t="shared" si="2"/>
        <v>33000</v>
      </c>
      <c r="H29" s="173">
        <v>33000</v>
      </c>
      <c r="I29" s="173">
        <f t="shared" si="1"/>
        <v>0</v>
      </c>
      <c r="J29" s="93">
        <v>0</v>
      </c>
    </row>
    <row r="30" spans="1:10" ht="45" customHeight="1" x14ac:dyDescent="0.35">
      <c r="A30" s="21" t="s">
        <v>178</v>
      </c>
      <c r="B30" s="65">
        <v>3131</v>
      </c>
      <c r="C30" s="65">
        <v>1040</v>
      </c>
      <c r="D30" s="117" t="s">
        <v>179</v>
      </c>
      <c r="E30" s="64"/>
      <c r="F30" s="64"/>
      <c r="G30" s="172">
        <f t="shared" si="2"/>
        <v>4800</v>
      </c>
      <c r="H30" s="173">
        <f>29800-10800-14200</f>
        <v>4800</v>
      </c>
      <c r="I30" s="173">
        <f t="shared" si="1"/>
        <v>0</v>
      </c>
      <c r="J30" s="93">
        <v>0</v>
      </c>
    </row>
    <row r="31" spans="1:10" ht="64.95" customHeight="1" x14ac:dyDescent="0.35">
      <c r="A31" s="21" t="s">
        <v>95</v>
      </c>
      <c r="B31" s="21"/>
      <c r="C31" s="21"/>
      <c r="D31" s="22" t="s">
        <v>34</v>
      </c>
      <c r="E31" s="64" t="s">
        <v>196</v>
      </c>
      <c r="F31" s="64" t="s">
        <v>205</v>
      </c>
      <c r="G31" s="172">
        <f t="shared" si="2"/>
        <v>567975</v>
      </c>
      <c r="H31" s="173">
        <f>H32</f>
        <v>368475</v>
      </c>
      <c r="I31" s="173">
        <f t="shared" ref="I31:J32" si="7">I32</f>
        <v>199500</v>
      </c>
      <c r="J31" s="173">
        <f t="shared" si="7"/>
        <v>199500</v>
      </c>
    </row>
    <row r="32" spans="1:10" ht="34.200000000000003" customHeight="1" x14ac:dyDescent="0.35">
      <c r="A32" s="21" t="s">
        <v>96</v>
      </c>
      <c r="B32" s="101"/>
      <c r="C32" s="21"/>
      <c r="D32" s="22" t="s">
        <v>34</v>
      </c>
      <c r="E32" s="64"/>
      <c r="F32" s="64"/>
      <c r="G32" s="172">
        <f t="shared" si="2"/>
        <v>567975</v>
      </c>
      <c r="H32" s="173">
        <f>H33</f>
        <v>368475</v>
      </c>
      <c r="I32" s="173">
        <f t="shared" si="7"/>
        <v>199500</v>
      </c>
      <c r="J32" s="173">
        <f t="shared" si="7"/>
        <v>199500</v>
      </c>
    </row>
    <row r="33" spans="1:10" ht="34.200000000000003" customHeight="1" x14ac:dyDescent="0.35">
      <c r="A33" s="104" t="s">
        <v>136</v>
      </c>
      <c r="B33" s="64">
        <v>4082</v>
      </c>
      <c r="C33" s="104" t="s">
        <v>73</v>
      </c>
      <c r="D33" s="52" t="s">
        <v>137</v>
      </c>
      <c r="E33" s="64"/>
      <c r="F33" s="64"/>
      <c r="G33" s="172">
        <f t="shared" si="2"/>
        <v>567975</v>
      </c>
      <c r="H33" s="173">
        <f>168270+187880-44900+57225</f>
        <v>368475</v>
      </c>
      <c r="I33" s="173">
        <f t="shared" si="1"/>
        <v>199500</v>
      </c>
      <c r="J33" s="93">
        <v>199500</v>
      </c>
    </row>
    <row r="34" spans="1:10" ht="64.95" customHeight="1" x14ac:dyDescent="0.35">
      <c r="A34" s="21" t="s">
        <v>95</v>
      </c>
      <c r="B34" s="21"/>
      <c r="C34" s="21"/>
      <c r="D34" s="22" t="s">
        <v>34</v>
      </c>
      <c r="E34" s="64" t="s">
        <v>197</v>
      </c>
      <c r="F34" s="64" t="s">
        <v>206</v>
      </c>
      <c r="G34" s="172">
        <f t="shared" si="2"/>
        <v>29000</v>
      </c>
      <c r="H34" s="173">
        <f>H35</f>
        <v>29000</v>
      </c>
      <c r="I34" s="173">
        <f t="shared" ref="I34:J35" si="8">I35</f>
        <v>0</v>
      </c>
      <c r="J34" s="173">
        <f t="shared" si="8"/>
        <v>0</v>
      </c>
    </row>
    <row r="35" spans="1:10" ht="34.200000000000003" customHeight="1" x14ac:dyDescent="0.35">
      <c r="A35" s="21" t="s">
        <v>96</v>
      </c>
      <c r="B35" s="101"/>
      <c r="C35" s="21"/>
      <c r="D35" s="22" t="s">
        <v>34</v>
      </c>
      <c r="E35" s="64"/>
      <c r="F35" s="64"/>
      <c r="G35" s="172">
        <f t="shared" si="2"/>
        <v>29000</v>
      </c>
      <c r="H35" s="173">
        <f>H36</f>
        <v>29000</v>
      </c>
      <c r="I35" s="173">
        <f t="shared" si="8"/>
        <v>0</v>
      </c>
      <c r="J35" s="173">
        <f t="shared" si="8"/>
        <v>0</v>
      </c>
    </row>
    <row r="36" spans="1:10" ht="64.95" customHeight="1" x14ac:dyDescent="0.35">
      <c r="A36" s="21" t="s">
        <v>108</v>
      </c>
      <c r="B36" s="101" t="s">
        <v>109</v>
      </c>
      <c r="C36" s="21" t="s">
        <v>40</v>
      </c>
      <c r="D36" s="106" t="s">
        <v>110</v>
      </c>
      <c r="E36" s="129"/>
      <c r="F36" s="146"/>
      <c r="G36" s="172">
        <f t="shared" si="2"/>
        <v>29000</v>
      </c>
      <c r="H36" s="173">
        <f>51700-7200-15500</f>
        <v>29000</v>
      </c>
      <c r="I36" s="173">
        <f t="shared" si="1"/>
        <v>0</v>
      </c>
      <c r="J36" s="93">
        <v>0</v>
      </c>
    </row>
    <row r="37" spans="1:10" ht="85.95" customHeight="1" x14ac:dyDescent="0.35">
      <c r="A37" s="21" t="s">
        <v>95</v>
      </c>
      <c r="B37" s="21"/>
      <c r="C37" s="21"/>
      <c r="D37" s="22" t="s">
        <v>34</v>
      </c>
      <c r="E37" s="68" t="s">
        <v>198</v>
      </c>
      <c r="F37" s="68" t="s">
        <v>207</v>
      </c>
      <c r="G37" s="172">
        <f t="shared" si="2"/>
        <v>9729419</v>
      </c>
      <c r="H37" s="173">
        <f>H38</f>
        <v>7083869</v>
      </c>
      <c r="I37" s="173">
        <f t="shared" ref="I37:J37" si="9">I38</f>
        <v>2645550</v>
      </c>
      <c r="J37" s="173">
        <f t="shared" si="9"/>
        <v>2645550</v>
      </c>
    </row>
    <row r="38" spans="1:10" ht="34.200000000000003" customHeight="1" x14ac:dyDescent="0.35">
      <c r="A38" s="21" t="s">
        <v>96</v>
      </c>
      <c r="B38" s="101"/>
      <c r="C38" s="21"/>
      <c r="D38" s="22" t="s">
        <v>34</v>
      </c>
      <c r="E38" s="68"/>
      <c r="F38" s="68"/>
      <c r="G38" s="172">
        <f t="shared" si="2"/>
        <v>9729419</v>
      </c>
      <c r="H38" s="173">
        <f>H39+H40+H41</f>
        <v>7083869</v>
      </c>
      <c r="I38" s="173">
        <f t="shared" ref="I38:J38" si="10">I39+I40+I41</f>
        <v>2645550</v>
      </c>
      <c r="J38" s="173">
        <f t="shared" si="10"/>
        <v>2645550</v>
      </c>
    </row>
    <row r="39" spans="1:10" ht="34.200000000000003" customHeight="1" x14ac:dyDescent="0.35">
      <c r="A39" s="21" t="s">
        <v>111</v>
      </c>
      <c r="B39" s="101" t="s">
        <v>112</v>
      </c>
      <c r="C39" s="21" t="s">
        <v>85</v>
      </c>
      <c r="D39" s="50" t="s">
        <v>113</v>
      </c>
      <c r="E39" s="68"/>
      <c r="F39" s="68"/>
      <c r="G39" s="172">
        <f t="shared" si="2"/>
        <v>8410519</v>
      </c>
      <c r="H39" s="173">
        <f>6400000+1816790+408454-9000-1048850-380200+28000-132225</f>
        <v>7082969</v>
      </c>
      <c r="I39" s="173">
        <f t="shared" si="1"/>
        <v>1327550</v>
      </c>
      <c r="J39" s="93">
        <f>838700+198000+9000+381000+198000+1048850-28000-1318000</f>
        <v>1327550</v>
      </c>
    </row>
    <row r="40" spans="1:10" ht="34.200000000000003" customHeight="1" x14ac:dyDescent="0.35">
      <c r="A40" s="21" t="s">
        <v>114</v>
      </c>
      <c r="B40" s="103" t="s">
        <v>115</v>
      </c>
      <c r="C40" s="21" t="s">
        <v>116</v>
      </c>
      <c r="D40" s="72" t="s">
        <v>117</v>
      </c>
      <c r="E40" s="48"/>
      <c r="F40" s="48"/>
      <c r="G40" s="172">
        <f t="shared" si="2"/>
        <v>900</v>
      </c>
      <c r="H40" s="173">
        <f>5400-4500</f>
        <v>900</v>
      </c>
      <c r="I40" s="173">
        <f t="shared" si="1"/>
        <v>0</v>
      </c>
      <c r="J40" s="93">
        <v>0</v>
      </c>
    </row>
    <row r="41" spans="1:10" ht="34.200000000000003" customHeight="1" x14ac:dyDescent="0.35">
      <c r="A41" s="21" t="s">
        <v>226</v>
      </c>
      <c r="B41" s="103" t="s">
        <v>227</v>
      </c>
      <c r="C41" s="21" t="s">
        <v>228</v>
      </c>
      <c r="D41" s="177" t="s">
        <v>229</v>
      </c>
      <c r="E41" s="48"/>
      <c r="F41" s="48"/>
      <c r="G41" s="172">
        <f t="shared" si="2"/>
        <v>1318000</v>
      </c>
      <c r="H41" s="173">
        <v>0</v>
      </c>
      <c r="I41" s="173">
        <f t="shared" si="1"/>
        <v>1318000</v>
      </c>
      <c r="J41" s="93">
        <v>1318000</v>
      </c>
    </row>
    <row r="42" spans="1:10" ht="34.200000000000003" customHeight="1" x14ac:dyDescent="0.35">
      <c r="A42" s="48"/>
      <c r="B42" s="48"/>
      <c r="C42" s="48"/>
      <c r="D42" s="70" t="s">
        <v>44</v>
      </c>
      <c r="E42" s="48"/>
      <c r="F42" s="48"/>
      <c r="G42" s="172">
        <f t="shared" si="2"/>
        <v>11470386</v>
      </c>
      <c r="H42" s="93">
        <f>H13+H21+H25+H31+H34+H37</f>
        <v>8625336</v>
      </c>
      <c r="I42" s="93">
        <f>I13+I21+I25+I31+I34+I37</f>
        <v>2845050</v>
      </c>
      <c r="J42" s="93">
        <f>J13+J21+J25+J31+J34+J37</f>
        <v>2845050</v>
      </c>
    </row>
    <row r="43" spans="1:10" x14ac:dyDescent="0.35">
      <c r="I43" s="69"/>
    </row>
  </sheetData>
  <mergeCells count="13">
    <mergeCell ref="A7:J7"/>
    <mergeCell ref="A6:J6"/>
    <mergeCell ref="H2:K2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A8:B8"/>
  </mergeCells>
  <phoneticPr fontId="2" type="noConversion"/>
  <pageMargins left="0.70866141732283472" right="0.70866141732283472" top="1.1811023622047245" bottom="0.39370078740157483" header="0.51181102362204722" footer="0.51181102362204722"/>
  <pageSetup paperSize="9" scale="45" orientation="landscape" verticalDpi="0" r:id="rId1"/>
  <headerFooter differentFirst="1" alignWithMargins="0">
    <oddHeader>&amp;C&amp;"Times New Roman,обычный"&amp;14 2</oddHeader>
  </headerFooter>
  <rowBreaks count="1" manualBreakCount="1">
    <brk id="2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tabSelected="1" view="pageBreakPreview" topLeftCell="A6" zoomScale="60" zoomScaleNormal="57" workbookViewId="0">
      <selection activeCell="A29" sqref="A29"/>
    </sheetView>
  </sheetViews>
  <sheetFormatPr defaultColWidth="9.109375" defaultRowHeight="18" x14ac:dyDescent="0.35"/>
  <cols>
    <col min="1" max="1" width="72.5546875" style="3" customWidth="1"/>
    <col min="2" max="2" width="12" style="3" customWidth="1"/>
    <col min="3" max="3" width="12.88671875" style="3" customWidth="1"/>
    <col min="4" max="4" width="15.109375" style="3" customWidth="1"/>
    <col min="5" max="5" width="12.33203125" style="3" customWidth="1"/>
    <col min="6" max="6" width="11.33203125" style="3" customWidth="1"/>
    <col min="7" max="7" width="10.109375" style="3" customWidth="1"/>
    <col min="8" max="8" width="12.109375" style="3" customWidth="1"/>
    <col min="9" max="9" width="10.5546875" style="3" customWidth="1"/>
    <col min="10" max="10" width="12.109375" style="3" customWidth="1"/>
    <col min="11" max="12" width="13.88671875" style="3" customWidth="1"/>
    <col min="13" max="16384" width="9.109375" style="3"/>
  </cols>
  <sheetData>
    <row r="1" spans="1:12" s="94" customFormat="1" ht="21.75" customHeight="1" x14ac:dyDescent="0.4">
      <c r="F1" s="95"/>
      <c r="G1" s="95"/>
      <c r="I1" s="78"/>
      <c r="J1" s="120" t="s">
        <v>245</v>
      </c>
      <c r="K1" s="78"/>
      <c r="L1" s="120"/>
    </row>
    <row r="2" spans="1:12" s="94" customFormat="1" ht="21" customHeight="1" x14ac:dyDescent="0.4">
      <c r="F2" s="96"/>
      <c r="G2" s="96"/>
      <c r="I2" s="122"/>
      <c r="J2" s="243" t="s">
        <v>45</v>
      </c>
      <c r="K2" s="243"/>
      <c r="L2" s="243"/>
    </row>
    <row r="3" spans="1:12" s="94" customFormat="1" ht="22.5" customHeight="1" x14ac:dyDescent="0.4">
      <c r="F3" s="95"/>
      <c r="G3" s="95"/>
      <c r="I3" s="78"/>
      <c r="J3" s="78" t="s">
        <v>76</v>
      </c>
      <c r="K3" s="78"/>
      <c r="L3" s="120"/>
    </row>
    <row r="4" spans="1:12" s="94" customFormat="1" ht="22.5" hidden="1" customHeight="1" x14ac:dyDescent="0.4">
      <c r="F4" s="95"/>
      <c r="G4" s="95"/>
      <c r="H4" s="74" t="s">
        <v>18</v>
      </c>
      <c r="I4" s="74"/>
      <c r="J4" s="81"/>
      <c r="K4" s="81"/>
      <c r="L4" s="120"/>
    </row>
    <row r="5" spans="1:12" s="94" customFormat="1" ht="22.5" hidden="1" customHeight="1" x14ac:dyDescent="0.4">
      <c r="F5" s="95"/>
      <c r="G5" s="95"/>
      <c r="H5" s="74" t="s">
        <v>19</v>
      </c>
      <c r="I5" s="74"/>
      <c r="J5" s="81"/>
      <c r="K5" s="81"/>
      <c r="L5" s="120"/>
    </row>
    <row r="6" spans="1:12" s="94" customFormat="1" ht="21" customHeight="1" x14ac:dyDescent="0.4">
      <c r="F6" s="97"/>
      <c r="I6" s="81"/>
      <c r="J6" s="120" t="s">
        <v>264</v>
      </c>
      <c r="K6" s="81"/>
      <c r="L6" s="120"/>
    </row>
    <row r="7" spans="1:12" s="94" customFormat="1" ht="22.8" x14ac:dyDescent="0.4">
      <c r="F7" s="97"/>
      <c r="G7" s="97"/>
    </row>
    <row r="8" spans="1:12" s="94" customFormat="1" ht="22.8" x14ac:dyDescent="0.4">
      <c r="F8" s="97"/>
      <c r="G8" s="97"/>
    </row>
    <row r="9" spans="1:12" s="79" customFormat="1" ht="22.8" x14ac:dyDescent="0.4">
      <c r="A9" s="233" t="s">
        <v>46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</row>
    <row r="10" spans="1:12" s="29" customFormat="1" ht="27.75" customHeight="1" x14ac:dyDescent="0.35">
      <c r="A10" s="223" t="s">
        <v>199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 s="29" customFormat="1" ht="20.399999999999999" customHeight="1" x14ac:dyDescent="0.4">
      <c r="A11" s="231" t="s">
        <v>209</v>
      </c>
      <c r="B11" s="231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s="29" customFormat="1" ht="20.399999999999999" customHeight="1" x14ac:dyDescent="0.35">
      <c r="A12" s="169" t="s">
        <v>208</v>
      </c>
      <c r="B12" s="169"/>
      <c r="C12" s="174"/>
      <c r="D12" s="174"/>
      <c r="E12" s="174"/>
      <c r="F12" s="174"/>
      <c r="G12" s="174"/>
      <c r="H12" s="174"/>
      <c r="I12" s="174"/>
      <c r="J12" s="174"/>
      <c r="K12" s="174"/>
      <c r="L12" s="174"/>
    </row>
    <row r="13" spans="1:12" x14ac:dyDescent="0.35">
      <c r="A13" s="83"/>
      <c r="B13" s="251" t="s">
        <v>2</v>
      </c>
      <c r="C13" s="252"/>
      <c r="D13" s="252"/>
      <c r="E13" s="118"/>
      <c r="F13" s="251" t="s">
        <v>3</v>
      </c>
      <c r="G13" s="252"/>
      <c r="H13" s="252"/>
      <c r="I13" s="251" t="s">
        <v>30</v>
      </c>
      <c r="J13" s="252"/>
      <c r="K13" s="253"/>
      <c r="L13" s="254"/>
    </row>
    <row r="14" spans="1:12" x14ac:dyDescent="0.35">
      <c r="A14" s="84" t="s">
        <v>47</v>
      </c>
      <c r="B14" s="85" t="s">
        <v>48</v>
      </c>
      <c r="C14" s="84" t="s">
        <v>49</v>
      </c>
      <c r="D14" s="121" t="s">
        <v>50</v>
      </c>
      <c r="E14" s="83" t="s">
        <v>92</v>
      </c>
      <c r="F14" s="85" t="s">
        <v>48</v>
      </c>
      <c r="G14" s="83" t="s">
        <v>49</v>
      </c>
      <c r="H14" s="83" t="s">
        <v>50</v>
      </c>
      <c r="I14" s="86" t="s">
        <v>48</v>
      </c>
      <c r="J14" s="86" t="s">
        <v>49</v>
      </c>
      <c r="K14" s="83" t="s">
        <v>50</v>
      </c>
      <c r="L14" s="83" t="s">
        <v>92</v>
      </c>
    </row>
    <row r="15" spans="1:12" x14ac:dyDescent="0.35">
      <c r="A15" s="84" t="s">
        <v>91</v>
      </c>
      <c r="B15" s="87"/>
      <c r="C15" s="88"/>
      <c r="D15" s="86" t="s">
        <v>51</v>
      </c>
      <c r="E15" s="84"/>
      <c r="F15" s="87"/>
      <c r="G15" s="88"/>
      <c r="H15" s="84" t="s">
        <v>51</v>
      </c>
      <c r="I15" s="89"/>
      <c r="J15" s="89"/>
      <c r="K15" s="84" t="s">
        <v>51</v>
      </c>
      <c r="L15" s="84"/>
    </row>
    <row r="16" spans="1:12" x14ac:dyDescent="0.35">
      <c r="A16" s="90"/>
      <c r="B16" s="82" t="s">
        <v>52</v>
      </c>
      <c r="C16" s="91" t="s">
        <v>93</v>
      </c>
      <c r="D16" s="92" t="s">
        <v>53</v>
      </c>
      <c r="E16" s="91" t="s">
        <v>93</v>
      </c>
      <c r="F16" s="82" t="s">
        <v>52</v>
      </c>
      <c r="G16" s="91" t="s">
        <v>93</v>
      </c>
      <c r="H16" s="91" t="s">
        <v>53</v>
      </c>
      <c r="I16" s="92" t="s">
        <v>52</v>
      </c>
      <c r="J16" s="92" t="s">
        <v>93</v>
      </c>
      <c r="K16" s="91" t="s">
        <v>53</v>
      </c>
      <c r="L16" s="91" t="s">
        <v>93</v>
      </c>
    </row>
    <row r="17" spans="1:21" s="113" customFormat="1" ht="10.199999999999999" x14ac:dyDescent="0.2">
      <c r="A17" s="109">
        <v>1</v>
      </c>
      <c r="B17" s="110">
        <v>2</v>
      </c>
      <c r="C17" s="109">
        <v>3</v>
      </c>
      <c r="D17" s="111">
        <v>4</v>
      </c>
      <c r="E17" s="109">
        <v>5</v>
      </c>
      <c r="F17" s="110">
        <v>6</v>
      </c>
      <c r="G17" s="109">
        <v>7</v>
      </c>
      <c r="H17" s="109">
        <v>8</v>
      </c>
      <c r="I17" s="112">
        <v>9</v>
      </c>
      <c r="J17" s="109">
        <v>10</v>
      </c>
      <c r="K17" s="109">
        <v>11</v>
      </c>
      <c r="L17" s="109">
        <v>12</v>
      </c>
    </row>
    <row r="18" spans="1:21" ht="43.95" customHeight="1" x14ac:dyDescent="0.35">
      <c r="A18" s="22" t="s">
        <v>54</v>
      </c>
      <c r="B18" s="126">
        <v>290</v>
      </c>
      <c r="C18" s="126">
        <f>710+394+81</f>
        <v>1185</v>
      </c>
      <c r="D18" s="126">
        <v>50000</v>
      </c>
      <c r="E18" s="126">
        <v>300</v>
      </c>
      <c r="F18" s="126">
        <v>0</v>
      </c>
      <c r="G18" s="126">
        <v>0</v>
      </c>
      <c r="H18" s="126">
        <v>0</v>
      </c>
      <c r="I18" s="66">
        <f t="shared" ref="I18:J21" si="0">B18+F18</f>
        <v>290</v>
      </c>
      <c r="J18" s="66">
        <f t="shared" si="0"/>
        <v>1185</v>
      </c>
      <c r="K18" s="66">
        <f>D18+H18</f>
        <v>50000</v>
      </c>
      <c r="L18" s="126">
        <f>E18</f>
        <v>300</v>
      </c>
    </row>
    <row r="19" spans="1:21" hidden="1" x14ac:dyDescent="0.35">
      <c r="A19" s="117" t="s">
        <v>55</v>
      </c>
      <c r="B19" s="126">
        <v>245</v>
      </c>
      <c r="C19" s="126">
        <v>580</v>
      </c>
      <c r="D19" s="126">
        <v>40000</v>
      </c>
      <c r="E19" s="126"/>
      <c r="F19" s="126"/>
      <c r="G19" s="126"/>
      <c r="H19" s="126"/>
      <c r="I19" s="66">
        <f t="shared" si="0"/>
        <v>245</v>
      </c>
      <c r="J19" s="66">
        <f t="shared" si="0"/>
        <v>580</v>
      </c>
      <c r="K19" s="66">
        <f>D19+H19</f>
        <v>40000</v>
      </c>
      <c r="L19" s="126">
        <f t="shared" ref="L19:L28" si="1">E19</f>
        <v>0</v>
      </c>
    </row>
    <row r="20" spans="1:21" hidden="1" x14ac:dyDescent="0.35">
      <c r="A20" s="117" t="s">
        <v>56</v>
      </c>
      <c r="B20" s="126">
        <v>125</v>
      </c>
      <c r="C20" s="126">
        <v>285</v>
      </c>
      <c r="D20" s="126">
        <v>20000</v>
      </c>
      <c r="E20" s="126"/>
      <c r="F20" s="126"/>
      <c r="G20" s="126">
        <v>65.2</v>
      </c>
      <c r="H20" s="126"/>
      <c r="I20" s="66">
        <f t="shared" si="0"/>
        <v>125</v>
      </c>
      <c r="J20" s="66">
        <f t="shared" si="0"/>
        <v>350.2</v>
      </c>
      <c r="K20" s="66">
        <f>D20+H20</f>
        <v>20000</v>
      </c>
      <c r="L20" s="126">
        <f t="shared" si="1"/>
        <v>0</v>
      </c>
    </row>
    <row r="21" spans="1:21" ht="39" hidden="1" customHeight="1" x14ac:dyDescent="0.4">
      <c r="A21" s="22" t="s">
        <v>57</v>
      </c>
      <c r="B21" s="66">
        <f t="shared" ref="B21:H21" si="2">B18</f>
        <v>290</v>
      </c>
      <c r="C21" s="66">
        <f t="shared" si="2"/>
        <v>1185</v>
      </c>
      <c r="D21" s="66">
        <f t="shared" si="2"/>
        <v>50000</v>
      </c>
      <c r="E21" s="66"/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0"/>
        <v>290</v>
      </c>
      <c r="J21" s="66">
        <f t="shared" si="0"/>
        <v>1185</v>
      </c>
      <c r="K21" s="66">
        <f>D21+H21</f>
        <v>50000</v>
      </c>
      <c r="L21" s="126">
        <f t="shared" si="1"/>
        <v>0</v>
      </c>
      <c r="U21" s="94"/>
    </row>
    <row r="22" spans="1:21" hidden="1" x14ac:dyDescent="0.35">
      <c r="A22" s="117" t="s">
        <v>58</v>
      </c>
      <c r="B22" s="250" t="e">
        <f>#REF!</f>
        <v>#REF!</v>
      </c>
      <c r="C22" s="250" t="e">
        <f>#REF!</f>
        <v>#REF!</v>
      </c>
      <c r="D22" s="250" t="e">
        <f>#REF!</f>
        <v>#REF!</v>
      </c>
      <c r="E22" s="66"/>
      <c r="F22" s="250" t="e">
        <f>#REF!</f>
        <v>#REF!</v>
      </c>
      <c r="G22" s="250" t="e">
        <f>#REF!</f>
        <v>#REF!</v>
      </c>
      <c r="H22" s="250" t="e">
        <f>#REF!</f>
        <v>#REF!</v>
      </c>
      <c r="I22" s="250" t="e">
        <f>#REF!</f>
        <v>#REF!</v>
      </c>
      <c r="J22" s="250" t="e">
        <f>#REF!</f>
        <v>#REF!</v>
      </c>
      <c r="K22" s="250" t="e">
        <f>#REF!</f>
        <v>#REF!</v>
      </c>
      <c r="L22" s="126">
        <f t="shared" si="1"/>
        <v>0</v>
      </c>
    </row>
    <row r="23" spans="1:21" hidden="1" x14ac:dyDescent="0.35">
      <c r="A23" s="117" t="s">
        <v>59</v>
      </c>
      <c r="B23" s="250"/>
      <c r="C23" s="250"/>
      <c r="D23" s="250"/>
      <c r="E23" s="66"/>
      <c r="F23" s="250"/>
      <c r="G23" s="250"/>
      <c r="H23" s="250"/>
      <c r="I23" s="250"/>
      <c r="J23" s="250"/>
      <c r="K23" s="250"/>
      <c r="L23" s="126">
        <f t="shared" si="1"/>
        <v>0</v>
      </c>
    </row>
    <row r="24" spans="1:21" ht="18.75" hidden="1" customHeight="1" x14ac:dyDescent="0.35">
      <c r="A24" s="117" t="s">
        <v>60</v>
      </c>
      <c r="B24" s="250"/>
      <c r="C24" s="250"/>
      <c r="D24" s="250"/>
      <c r="E24" s="66"/>
      <c r="F24" s="250"/>
      <c r="G24" s="250"/>
      <c r="H24" s="250"/>
      <c r="I24" s="250"/>
      <c r="J24" s="250"/>
      <c r="K24" s="250"/>
      <c r="L24" s="126">
        <f t="shared" si="1"/>
        <v>0</v>
      </c>
    </row>
    <row r="25" spans="1:21" ht="32.25" hidden="1" customHeight="1" x14ac:dyDescent="0.35">
      <c r="A25" s="22" t="s">
        <v>61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>
        <f t="shared" si="1"/>
        <v>0</v>
      </c>
    </row>
    <row r="26" spans="1:21" ht="36" hidden="1" customHeight="1" x14ac:dyDescent="0.35">
      <c r="A26" s="22" t="s">
        <v>62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126">
        <f t="shared" si="1"/>
        <v>0</v>
      </c>
    </row>
    <row r="27" spans="1:21" ht="59.4" customHeight="1" x14ac:dyDescent="0.35">
      <c r="A27" s="51" t="s">
        <v>144</v>
      </c>
      <c r="B27" s="66">
        <f>13.75-8.1</f>
        <v>5.65</v>
      </c>
      <c r="C27" s="66">
        <f>454-130</f>
        <v>324</v>
      </c>
      <c r="D27" s="66">
        <v>115990</v>
      </c>
      <c r="E27" s="66">
        <v>0</v>
      </c>
      <c r="F27" s="66">
        <v>0.9</v>
      </c>
      <c r="G27" s="126">
        <v>48</v>
      </c>
      <c r="H27" s="126">
        <v>2040</v>
      </c>
      <c r="I27" s="126">
        <f>B27+F27</f>
        <v>6.5500000000000007</v>
      </c>
      <c r="J27" s="126">
        <f>C27+G27</f>
        <v>372</v>
      </c>
      <c r="K27" s="66">
        <f>D27+H27</f>
        <v>118030</v>
      </c>
      <c r="L27" s="126">
        <f t="shared" si="1"/>
        <v>0</v>
      </c>
    </row>
    <row r="28" spans="1:21" ht="42.6" hidden="1" customHeight="1" x14ac:dyDescent="0.35">
      <c r="A28" s="119" t="s">
        <v>63</v>
      </c>
      <c r="B28" s="66">
        <f t="shared" ref="B28:K28" si="3">B27</f>
        <v>5.65</v>
      </c>
      <c r="C28" s="66">
        <f t="shared" si="3"/>
        <v>324</v>
      </c>
      <c r="D28" s="66">
        <f t="shared" si="3"/>
        <v>115990</v>
      </c>
      <c r="E28" s="66"/>
      <c r="F28" s="66">
        <f t="shared" si="3"/>
        <v>0.9</v>
      </c>
      <c r="G28" s="126">
        <f t="shared" si="3"/>
        <v>48</v>
      </c>
      <c r="H28" s="126">
        <f t="shared" si="3"/>
        <v>2040</v>
      </c>
      <c r="I28" s="126">
        <f t="shared" si="3"/>
        <v>6.5500000000000007</v>
      </c>
      <c r="J28" s="126">
        <f t="shared" si="3"/>
        <v>372</v>
      </c>
      <c r="K28" s="66">
        <f t="shared" si="3"/>
        <v>118030</v>
      </c>
      <c r="L28" s="126">
        <f t="shared" si="1"/>
        <v>0</v>
      </c>
    </row>
    <row r="29" spans="1:21" ht="32.4" customHeight="1" x14ac:dyDescent="0.35">
      <c r="A29" s="72" t="s">
        <v>64</v>
      </c>
      <c r="B29" s="66">
        <f>B18+B27</f>
        <v>295.64999999999998</v>
      </c>
      <c r="C29" s="127">
        <f t="shared" ref="C29:L29" si="4">C18+C27</f>
        <v>1509</v>
      </c>
      <c r="D29" s="127">
        <f t="shared" si="4"/>
        <v>165990</v>
      </c>
      <c r="E29" s="127">
        <f t="shared" si="4"/>
        <v>300</v>
      </c>
      <c r="F29" s="127">
        <f t="shared" si="4"/>
        <v>0.9</v>
      </c>
      <c r="G29" s="127">
        <f t="shared" si="4"/>
        <v>48</v>
      </c>
      <c r="H29" s="127">
        <f t="shared" si="4"/>
        <v>2040</v>
      </c>
      <c r="I29" s="127">
        <f t="shared" si="4"/>
        <v>296.55</v>
      </c>
      <c r="J29" s="127">
        <f t="shared" si="4"/>
        <v>1557</v>
      </c>
      <c r="K29" s="127">
        <f t="shared" si="4"/>
        <v>168030</v>
      </c>
      <c r="L29" s="127">
        <f t="shared" si="4"/>
        <v>300</v>
      </c>
    </row>
    <row r="30" spans="1:21" x14ac:dyDescent="0.35">
      <c r="B30" s="43"/>
      <c r="C30" s="43"/>
      <c r="D30" s="43"/>
      <c r="E30" s="43"/>
    </row>
  </sheetData>
  <mergeCells count="16">
    <mergeCell ref="I13:L13"/>
    <mergeCell ref="J2:L2"/>
    <mergeCell ref="B13:D13"/>
    <mergeCell ref="F13:H13"/>
    <mergeCell ref="A9:L9"/>
    <mergeCell ref="A10:L10"/>
    <mergeCell ref="A11:B11"/>
    <mergeCell ref="B22:B24"/>
    <mergeCell ref="C22:C24"/>
    <mergeCell ref="D22:D24"/>
    <mergeCell ref="F22:F24"/>
    <mergeCell ref="K22:K24"/>
    <mergeCell ref="G22:G24"/>
    <mergeCell ref="H22:H24"/>
    <mergeCell ref="I22:I24"/>
    <mergeCell ref="J22:J24"/>
  </mergeCells>
  <phoneticPr fontId="2" type="noConversion"/>
  <pageMargins left="0.78740157480314965" right="0.78740157480314965" top="1.1811023622047245" bottom="0.39370078740157483" header="0.51181102362204722" footer="0.51181102362204722"/>
  <pageSetup paperSize="9" scale="6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Додаток 1</vt:lpstr>
      <vt:lpstr>Додаток 2</vt:lpstr>
      <vt:lpstr>Додаток 3</vt:lpstr>
      <vt:lpstr>Додаток 4</vt:lpstr>
      <vt:lpstr>Додаток 5 </vt:lpstr>
      <vt:lpstr>Додаток 6</vt:lpstr>
      <vt:lpstr>Додаток 7</vt:lpstr>
      <vt:lpstr>'Додаток 1'!Заголовки_для_печати</vt:lpstr>
      <vt:lpstr>'Додаток 3'!Заголовки_для_печати</vt:lpstr>
      <vt:lpstr>'Додаток 6'!Заголовки_для_печати</vt:lpstr>
      <vt:lpstr>'Додаток 2'!Область_печати</vt:lpstr>
      <vt:lpstr>'Додаток 3'!Область_печати</vt:lpstr>
      <vt:lpstr>'Додаток 5 '!Область_печати</vt:lpstr>
      <vt:lpstr>'Додаток 6'!Область_печати</vt:lpstr>
      <vt:lpstr>'Додаток 7'!Область_печати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user</cp:lastModifiedBy>
  <cp:lastPrinted>2020-11-16T07:11:24Z</cp:lastPrinted>
  <dcterms:created xsi:type="dcterms:W3CDTF">2014-12-27T12:45:40Z</dcterms:created>
  <dcterms:modified xsi:type="dcterms:W3CDTF">2020-11-25T09:08:10Z</dcterms:modified>
</cp:coreProperties>
</file>